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solutionsonline.sharepoint.com/teams/extranet/il-adj-block/IPA Meetings/Strategy Team/Sector Information/Community Solar/Random Selection Event/CDCS Random Selection Event/2024-25/FINAL MATERIALS (DO NOT EDIT)/"/>
    </mc:Choice>
  </mc:AlternateContent>
  <xr:revisionPtr revIDLastSave="0" documentId="8_{CE497776-F4EC-478F-9B75-4BE7A4A7A349}" xr6:coauthVersionLast="47" xr6:coauthVersionMax="47" xr10:uidLastSave="{00000000-0000-0000-0000-000000000000}"/>
  <bookViews>
    <workbookView xWindow="28680" yWindow="-120" windowWidth="29040" windowHeight="15840" firstSheet="4" activeTab="4" xr2:uid="{3DE91209-B2C3-4698-93F7-6B12CC401498}"/>
  </bookViews>
  <sheets>
    <sheet name=" Group A - Scores" sheetId="1" r:id="rId1"/>
    <sheet name="Group A - Selected Projects" sheetId="5" r:id="rId2"/>
    <sheet name="Group A - Current Waitlist" sheetId="3" r:id="rId3"/>
    <sheet name="Group B - Scores" sheetId="2" r:id="rId4"/>
    <sheet name="Group B - Current Waitlist" sheetId="4" r:id="rId5"/>
  </sheets>
  <definedNames>
    <definedName name="_xlnm._FilterDatabase" localSheetId="0" hidden="1">' Group A - Scores'!$A$6:$Y$6</definedName>
    <definedName name="_xlnm._FilterDatabase" localSheetId="3" hidden="1">'Group B - Scores'!$A$5:$Y$5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4" i="3"/>
  <c r="Z8" i="2"/>
  <c r="Z12" i="2"/>
  <c r="Z15" i="2"/>
  <c r="Z13" i="2"/>
  <c r="Z9" i="2"/>
  <c r="Z10" i="2"/>
  <c r="Z7" i="2"/>
  <c r="Z6" i="2"/>
  <c r="Z14" i="2"/>
  <c r="Z11" i="2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F5" i="5"/>
  <c r="AA13" i="1"/>
  <c r="AA10" i="1"/>
  <c r="AA12" i="1"/>
  <c r="AA8" i="1"/>
  <c r="AA11" i="1"/>
  <c r="AA9" i="1"/>
  <c r="AA7" i="1"/>
  <c r="Z13" i="1"/>
  <c r="Z10" i="1"/>
  <c r="Z12" i="1"/>
  <c r="Z8" i="1"/>
  <c r="Z11" i="1"/>
  <c r="Z9" i="1"/>
  <c r="Z7" i="1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5" i="5"/>
  <c r="C5" i="5"/>
  <c r="C6" i="5"/>
  <c r="I7" i="4"/>
  <c r="I8" i="4"/>
  <c r="I9" i="4"/>
  <c r="I10" i="4"/>
  <c r="I11" i="4"/>
  <c r="I12" i="4"/>
  <c r="I13" i="4"/>
  <c r="I14" i="4"/>
  <c r="I15" i="4"/>
  <c r="I6" i="4"/>
  <c r="A7" i="4"/>
  <c r="A8" i="4"/>
  <c r="A9" i="4"/>
  <c r="A10" i="4"/>
  <c r="A11" i="4"/>
  <c r="A12" i="4"/>
  <c r="A13" i="4"/>
  <c r="A14" i="4"/>
  <c r="A15" i="4"/>
  <c r="A6" i="4"/>
  <c r="C6" i="4"/>
  <c r="H7" i="4"/>
  <c r="H8" i="4"/>
  <c r="H9" i="4"/>
  <c r="H10" i="4"/>
  <c r="H11" i="4"/>
  <c r="H12" i="4"/>
  <c r="H13" i="4"/>
  <c r="H14" i="4"/>
  <c r="H15" i="4"/>
  <c r="H6" i="4"/>
  <c r="F7" i="4"/>
  <c r="F8" i="4"/>
  <c r="F9" i="4"/>
  <c r="F10" i="4"/>
  <c r="F11" i="4"/>
  <c r="F12" i="4"/>
  <c r="F13" i="4"/>
  <c r="F14" i="4"/>
  <c r="F15" i="4"/>
  <c r="F6" i="4"/>
  <c r="E7" i="4"/>
  <c r="E8" i="4"/>
  <c r="E9" i="4"/>
  <c r="E10" i="4"/>
  <c r="E11" i="4"/>
  <c r="E12" i="4"/>
  <c r="E13" i="4"/>
  <c r="E14" i="4"/>
  <c r="E15" i="4"/>
  <c r="E6" i="4"/>
  <c r="D7" i="4"/>
  <c r="D8" i="4"/>
  <c r="D9" i="4"/>
  <c r="D10" i="4"/>
  <c r="D11" i="4"/>
  <c r="D12" i="4"/>
  <c r="D13" i="4"/>
  <c r="D14" i="4"/>
  <c r="D15" i="4"/>
  <c r="D6" i="4"/>
  <c r="C7" i="4"/>
  <c r="C8" i="4"/>
  <c r="C9" i="4"/>
  <c r="C10" i="4"/>
  <c r="C11" i="4"/>
  <c r="C12" i="4"/>
  <c r="C13" i="4"/>
  <c r="C14" i="4"/>
  <c r="C15" i="4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4" i="3"/>
  <c r="H4" i="3"/>
  <c r="F4" i="3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D5" i="5"/>
  <c r="E5" i="5"/>
  <c r="C4" i="3"/>
  <c r="E4" i="3"/>
  <c r="D4" i="3"/>
  <c r="E4" i="1"/>
  <c r="W8" i="2"/>
  <c r="W7" i="2"/>
  <c r="W9" i="2"/>
  <c r="W11" i="2"/>
  <c r="W10" i="2"/>
  <c r="W13" i="2"/>
  <c r="W12" i="2"/>
  <c r="W14" i="2"/>
  <c r="W15" i="2"/>
  <c r="W6" i="2"/>
  <c r="N8" i="2"/>
  <c r="N7" i="2"/>
  <c r="N9" i="2"/>
  <c r="N11" i="2"/>
  <c r="N10" i="2"/>
  <c r="N13" i="2"/>
  <c r="N12" i="2"/>
  <c r="N14" i="2"/>
  <c r="N15" i="2"/>
  <c r="N6" i="2"/>
  <c r="W8" i="1"/>
  <c r="W10" i="1"/>
  <c r="W9" i="1"/>
  <c r="W13" i="1"/>
  <c r="W11" i="1"/>
  <c r="W12" i="1"/>
  <c r="W7" i="1"/>
  <c r="N8" i="1"/>
  <c r="N10" i="1"/>
  <c r="N9" i="1"/>
  <c r="N13" i="1"/>
  <c r="N11" i="1"/>
  <c r="N12" i="1"/>
  <c r="N7" i="1"/>
  <c r="G2" i="5" l="1"/>
  <c r="X6" i="2"/>
  <c r="G6" i="4" s="1"/>
  <c r="X12" i="2"/>
  <c r="G12" i="4" s="1"/>
  <c r="X14" i="2"/>
  <c r="G14" i="4" s="1"/>
  <c r="X11" i="2"/>
  <c r="G10" i="4" s="1"/>
  <c r="X9" i="2"/>
  <c r="G9" i="4" s="1"/>
  <c r="X11" i="1"/>
  <c r="G7" i="3" s="1"/>
  <c r="X8" i="1"/>
  <c r="G6" i="5" s="1"/>
  <c r="X7" i="1"/>
  <c r="G5" i="5" s="1"/>
  <c r="X13" i="1"/>
  <c r="G6" i="3" s="1"/>
  <c r="X9" i="1"/>
  <c r="G5" i="3" s="1"/>
  <c r="X12" i="1"/>
  <c r="X10" i="1"/>
  <c r="G4" i="3" s="1"/>
  <c r="X10" i="2"/>
  <c r="G11" i="4" s="1"/>
  <c r="X13" i="2"/>
  <c r="G13" i="4" s="1"/>
  <c r="X15" i="2"/>
  <c r="G15" i="4" s="1"/>
  <c r="X7" i="2"/>
  <c r="G8" i="4" s="1"/>
  <c r="X8" i="2"/>
  <c r="G7" i="4" s="1"/>
</calcChain>
</file>

<file path=xl/sharedStrings.xml><?xml version="1.0" encoding="utf-8"?>
<sst xmlns="http://schemas.openxmlformats.org/spreadsheetml/2006/main" count="202" uniqueCount="85">
  <si>
    <r>
      <rPr>
        <b/>
        <sz val="11"/>
        <color rgb="FF000000"/>
        <rFont val="Calibri"/>
        <scheme val="minor"/>
      </rPr>
      <t xml:space="preserve">Program Year 2024-25   </t>
    </r>
    <r>
      <rPr>
        <sz val="11"/>
        <color rgb="FF000000"/>
        <rFont val="Calibri"/>
        <scheme val="minor"/>
      </rPr>
      <t xml:space="preserve">                           Group A Starting Capacity: 13.78MW             Group A Available Capacity: 3.83MW</t>
    </r>
  </si>
  <si>
    <t xml:space="preserve">Primary Selection Criteria </t>
  </si>
  <si>
    <t xml:space="preserve">Secondary Selection Criteria </t>
  </si>
  <si>
    <t>Program Year</t>
  </si>
  <si>
    <t>App ID</t>
  </si>
  <si>
    <t>Project Name</t>
  </si>
  <si>
    <t>AV ID</t>
  </si>
  <si>
    <t>Company Name</t>
  </si>
  <si>
    <t>AC Project Size KW</t>
  </si>
  <si>
    <t>Group</t>
  </si>
  <si>
    <t>Community this project is located in</t>
  </si>
  <si>
    <t>A</t>
  </si>
  <si>
    <t>B</t>
  </si>
  <si>
    <t>C</t>
  </si>
  <si>
    <t>D</t>
  </si>
  <si>
    <t>E</t>
  </si>
  <si>
    <t>TOTAL Primary points</t>
  </si>
  <si>
    <t>F</t>
  </si>
  <si>
    <t>G</t>
  </si>
  <si>
    <t>H</t>
  </si>
  <si>
    <t>TOTAL Secondary Points</t>
  </si>
  <si>
    <t>TOTAL POINTS</t>
  </si>
  <si>
    <t>RNG Seed: 360306673</t>
  </si>
  <si>
    <t>Selected order</t>
  </si>
  <si>
    <t>Waitlist order</t>
  </si>
  <si>
    <t>2024-25</t>
  </si>
  <si>
    <t>Hawk-Attollo LLC</t>
  </si>
  <si>
    <t>Hawk Nokomis CDCS</t>
  </si>
  <si>
    <t>Montgomery</t>
  </si>
  <si>
    <t>Trajectory Solar 3, LLC</t>
  </si>
  <si>
    <t>Steel Rivet Solar, LLC</t>
  </si>
  <si>
    <t>Peoria</t>
  </si>
  <si>
    <t>EnPower Solutions</t>
  </si>
  <si>
    <t>Tilton CDCS</t>
  </si>
  <si>
    <t>Vermilion</t>
  </si>
  <si>
    <t>BOW Renewables LLC</t>
  </si>
  <si>
    <t>City of Greenville-CDCS</t>
  </si>
  <si>
    <t>Bond</t>
  </si>
  <si>
    <t>BAP Power Corporation</t>
  </si>
  <si>
    <t>BAP Worden</t>
  </si>
  <si>
    <t>Madison</t>
  </si>
  <si>
    <t>ESP SOLAR LLC</t>
  </si>
  <si>
    <t>ESP Chenoa (CDCS)</t>
  </si>
  <si>
    <t>McLean</t>
  </si>
  <si>
    <t>Johnson County 2000</t>
  </si>
  <si>
    <t>Johnson</t>
  </si>
  <si>
    <r>
      <rPr>
        <b/>
        <sz val="11"/>
        <color rgb="FF000000"/>
        <rFont val="Calibri"/>
        <scheme val="minor"/>
      </rPr>
      <t xml:space="preserve">Program Year 2024-25   </t>
    </r>
    <r>
      <rPr>
        <sz val="11"/>
        <color rgb="FF000000"/>
        <rFont val="Calibri"/>
        <scheme val="minor"/>
      </rPr>
      <t xml:space="preserve">                                                            </t>
    </r>
    <r>
      <rPr>
        <b/>
        <sz val="11"/>
        <color rgb="FF000000"/>
        <rFont val="Calibri"/>
        <scheme val="minor"/>
      </rPr>
      <t>Group A Available Capacity</t>
    </r>
    <r>
      <rPr>
        <sz val="11"/>
        <color rgb="FF000000"/>
        <rFont val="Calibri"/>
        <scheme val="minor"/>
      </rPr>
      <t>: 3.83MW</t>
    </r>
  </si>
  <si>
    <t>Selected Project Capacity (MW)</t>
  </si>
  <si>
    <t>AC Project Size kW</t>
  </si>
  <si>
    <t>Tiebreaker Value</t>
  </si>
  <si>
    <t>Total Points</t>
  </si>
  <si>
    <t>Tiebreaker value</t>
  </si>
  <si>
    <t>Place in Waitlist</t>
  </si>
  <si>
    <t>2023-24</t>
  </si>
  <si>
    <t>ASD Old Colonial IL Solar LLC</t>
  </si>
  <si>
    <t>PureSky Development Inc.</t>
  </si>
  <si>
    <t>n/a</t>
  </si>
  <si>
    <t>River Maple Solar II, LLC</t>
  </si>
  <si>
    <r>
      <rPr>
        <b/>
        <sz val="11"/>
        <color rgb="FF000000"/>
        <rFont val="Calibri"/>
        <scheme val="minor"/>
      </rPr>
      <t xml:space="preserve">Program Year 2024-25   </t>
    </r>
    <r>
      <rPr>
        <sz val="11"/>
        <color rgb="FF000000"/>
        <rFont val="Calibri"/>
        <scheme val="minor"/>
      </rPr>
      <t xml:space="preserve">                                           Group B Starting Capacity: 31.48MW             Group B Available Capacity: 1.32MW</t>
    </r>
  </si>
  <si>
    <t>RNG Seed: 741349989</t>
  </si>
  <si>
    <t>Keystone Power Holdings, LLC</t>
  </si>
  <si>
    <t xml:space="preserve">Rockford CDCS 1 </t>
  </si>
  <si>
    <t>Winnebago</t>
  </si>
  <si>
    <t>Dimension IL 1 LLC</t>
  </si>
  <si>
    <t>Aurora CSG 1 LLC</t>
  </si>
  <si>
    <t>Naperville</t>
  </si>
  <si>
    <t>Aurora CSG 2 LLC</t>
  </si>
  <si>
    <t>New Lenox CSG 1 LLC</t>
  </si>
  <si>
    <t>New Lenox</t>
  </si>
  <si>
    <t>Channahon CSG 2 LLC</t>
  </si>
  <si>
    <t>Channahon</t>
  </si>
  <si>
    <t>Channahon CSG 1 LLC</t>
  </si>
  <si>
    <t>Junegrass Solar, LLC (Phase 2)</t>
  </si>
  <si>
    <t>Livingston</t>
  </si>
  <si>
    <t>Polk Road Solar, LLC</t>
  </si>
  <si>
    <t>DeKalb</t>
  </si>
  <si>
    <t>Azurite Solar, LLC (Phase 1)</t>
  </si>
  <si>
    <t>Dunham</t>
  </si>
  <si>
    <t>BAP Limestone</t>
  </si>
  <si>
    <t>Kankakee</t>
  </si>
  <si>
    <t xml:space="preserve">Total Points </t>
  </si>
  <si>
    <t>South Pasture Solar, LLC (Phase 2)</t>
  </si>
  <si>
    <t>Junegrass Solar, LLC</t>
  </si>
  <si>
    <t>Granite Solar, LLC</t>
  </si>
  <si>
    <t>Plowshare Solar,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</si>
</sst>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/>
    <xf numFmtId="0" fontId="6" fillId="4" borderId="3" xfId="0" applyFont="1" applyFill="1" applyBorder="1" applyAlignment="1">
      <alignment horizontal="center"/>
    </xf>
    <xf numFmtId="0" fontId="0" fillId="0" borderId="6" xfId="0" applyBorder="1"/>
    <xf numFmtId="0" fontId="8" fillId="0" borderId="6" xfId="0" applyFont="1" applyBorder="1"/>
    <xf numFmtId="1" fontId="3" fillId="0" borderId="6" xfId="1" applyNumberFormat="1" applyFont="1" applyFill="1" applyBorder="1"/>
    <xf numFmtId="0" fontId="8" fillId="0" borderId="6" xfId="0" applyFont="1" applyBorder="1" applyAlignment="1">
      <alignment wrapText="1"/>
    </xf>
    <xf numFmtId="0" fontId="3" fillId="0" borderId="6" xfId="0" applyFont="1" applyBorder="1"/>
    <xf numFmtId="1" fontId="3" fillId="9" borderId="6" xfId="1" applyNumberFormat="1" applyFont="1" applyFill="1" applyBorder="1"/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8" fillId="0" borderId="14" xfId="0" applyFont="1" applyBorder="1"/>
    <xf numFmtId="0" fontId="8" fillId="0" borderId="14" xfId="0" applyFont="1" applyBorder="1" applyAlignment="1">
      <alignment wrapText="1"/>
    </xf>
    <xf numFmtId="0" fontId="8" fillId="0" borderId="10" xfId="0" applyFont="1" applyBorder="1"/>
    <xf numFmtId="0" fontId="8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4" xfId="0" applyFont="1" applyBorder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7" xfId="0" applyFont="1" applyBorder="1"/>
    <xf numFmtId="0" fontId="0" fillId="7" borderId="15" xfId="0" applyFill="1" applyBorder="1" applyAlignment="1">
      <alignment horizontal="left" wrapText="1"/>
    </xf>
    <xf numFmtId="0" fontId="4" fillId="2" borderId="4" xfId="0" applyFont="1" applyFill="1" applyBorder="1"/>
    <xf numFmtId="0" fontId="5" fillId="2" borderId="5" xfId="0" applyFont="1" applyFill="1" applyBorder="1"/>
    <xf numFmtId="0" fontId="4" fillId="2" borderId="5" xfId="0" applyFont="1" applyFill="1" applyBorder="1"/>
    <xf numFmtId="0" fontId="0" fillId="7" borderId="16" xfId="0" applyFill="1" applyBorder="1" applyAlignment="1">
      <alignment horizontal="left" wrapText="1"/>
    </xf>
    <xf numFmtId="1" fontId="8" fillId="8" borderId="16" xfId="0" applyNumberFormat="1" applyFont="1" applyFill="1" applyBorder="1" applyAlignment="1">
      <alignment wrapText="1"/>
    </xf>
    <xf numFmtId="0" fontId="8" fillId="10" borderId="11" xfId="0" applyFont="1" applyFill="1" applyBorder="1"/>
    <xf numFmtId="0" fontId="0" fillId="0" borderId="9" xfId="0" applyBorder="1"/>
    <xf numFmtId="1" fontId="3" fillId="0" borderId="9" xfId="1" applyNumberFormat="1" applyFont="1" applyFill="1" applyBorder="1"/>
    <xf numFmtId="1" fontId="8" fillId="8" borderId="15" xfId="0" applyNumberFormat="1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3" fillId="0" borderId="7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11" fillId="0" borderId="17" xfId="0" applyFont="1" applyBorder="1"/>
    <xf numFmtId="164" fontId="11" fillId="0" borderId="17" xfId="0" applyNumberFormat="1" applyFont="1" applyBorder="1"/>
    <xf numFmtId="0" fontId="12" fillId="11" borderId="22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2" fillId="12" borderId="22" xfId="0" applyFont="1" applyFill="1" applyBorder="1" applyAlignment="1">
      <alignment vertical="center" wrapText="1"/>
    </xf>
    <xf numFmtId="0" fontId="12" fillId="11" borderId="17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vertical="top"/>
    </xf>
    <xf numFmtId="0" fontId="11" fillId="0" borderId="17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1" fontId="11" fillId="0" borderId="17" xfId="0" applyNumberFormat="1" applyFont="1" applyBorder="1"/>
    <xf numFmtId="164" fontId="11" fillId="0" borderId="17" xfId="0" applyNumberFormat="1" applyFont="1" applyBorder="1" applyAlignment="1">
      <alignment wrapText="1"/>
    </xf>
    <xf numFmtId="0" fontId="0" fillId="0" borderId="23" xfId="0" applyBorder="1"/>
    <xf numFmtId="0" fontId="12" fillId="12" borderId="17" xfId="0" applyFont="1" applyFill="1" applyBorder="1" applyAlignment="1">
      <alignment vertical="center" wrapText="1"/>
    </xf>
    <xf numFmtId="0" fontId="0" fillId="0" borderId="17" xfId="0" applyBorder="1" applyAlignment="1">
      <alignment wrapText="1"/>
    </xf>
    <xf numFmtId="0" fontId="12" fillId="11" borderId="21" xfId="0" applyFont="1" applyFill="1" applyBorder="1" applyAlignment="1">
      <alignment vertical="center" wrapText="1"/>
    </xf>
    <xf numFmtId="0" fontId="12" fillId="5" borderId="21" xfId="0" applyFont="1" applyFill="1" applyBorder="1" applyAlignment="1">
      <alignment vertical="center" wrapText="1"/>
    </xf>
    <xf numFmtId="0" fontId="7" fillId="5" borderId="17" xfId="0" applyFont="1" applyFill="1" applyBorder="1" applyAlignment="1">
      <alignment vertical="center" wrapText="1"/>
    </xf>
    <xf numFmtId="0" fontId="10" fillId="0" borderId="0" xfId="0" applyFont="1" applyAlignment="1">
      <alignment vertical="top" wrapText="1"/>
    </xf>
    <xf numFmtId="0" fontId="2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12" fillId="5" borderId="18" xfId="0" applyFont="1" applyFill="1" applyBorder="1" applyAlignment="1">
      <alignment vertical="center" wrapText="1"/>
    </xf>
    <xf numFmtId="1" fontId="2" fillId="5" borderId="26" xfId="0" applyNumberFormat="1" applyFont="1" applyFill="1" applyBorder="1" applyAlignment="1">
      <alignment horizontal="left" wrapText="1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6" borderId="30" xfId="0" applyFill="1" applyBorder="1" applyAlignment="1">
      <alignment horizontal="left"/>
    </xf>
    <xf numFmtId="0" fontId="0" fillId="6" borderId="31" xfId="0" applyFill="1" applyBorder="1" applyAlignment="1">
      <alignment horizontal="left" wrapText="1"/>
    </xf>
    <xf numFmtId="0" fontId="0" fillId="7" borderId="32" xfId="0" applyFill="1" applyBorder="1" applyAlignment="1">
      <alignment horizontal="left" wrapText="1"/>
    </xf>
    <xf numFmtId="0" fontId="0" fillId="7" borderId="32" xfId="0" applyFill="1" applyBorder="1" applyAlignment="1">
      <alignment horizontal="left"/>
    </xf>
    <xf numFmtId="0" fontId="0" fillId="7" borderId="30" xfId="0" applyFill="1" applyBorder="1" applyAlignment="1">
      <alignment horizontal="left"/>
    </xf>
    <xf numFmtId="0" fontId="0" fillId="7" borderId="31" xfId="0" applyFill="1" applyBorder="1" applyAlignment="1">
      <alignment horizontal="left" wrapText="1"/>
    </xf>
    <xf numFmtId="0" fontId="2" fillId="5" borderId="33" xfId="0" applyFont="1" applyFill="1" applyBorder="1" applyAlignment="1">
      <alignment horizontal="left" wrapText="1"/>
    </xf>
    <xf numFmtId="0" fontId="13" fillId="0" borderId="34" xfId="0" applyFont="1" applyBorder="1" applyAlignment="1">
      <alignment vertical="top"/>
    </xf>
    <xf numFmtId="1" fontId="2" fillId="5" borderId="35" xfId="0" applyNumberFormat="1" applyFont="1" applyFill="1" applyBorder="1" applyAlignment="1">
      <alignment horizontal="left" wrapText="1"/>
    </xf>
    <xf numFmtId="1" fontId="2" fillId="5" borderId="36" xfId="0" applyNumberFormat="1" applyFont="1" applyFill="1" applyBorder="1" applyAlignment="1">
      <alignment horizontal="left" wrapText="1"/>
    </xf>
    <xf numFmtId="0" fontId="13" fillId="0" borderId="37" xfId="0" applyFont="1" applyBorder="1" applyAlignment="1">
      <alignment vertical="top"/>
    </xf>
    <xf numFmtId="0" fontId="0" fillId="0" borderId="38" xfId="0" applyBorder="1"/>
    <xf numFmtId="0" fontId="8" fillId="0" borderId="38" xfId="0" applyFont="1" applyBorder="1"/>
    <xf numFmtId="0" fontId="8" fillId="0" borderId="38" xfId="0" applyFont="1" applyBorder="1" applyAlignment="1">
      <alignment wrapText="1"/>
    </xf>
    <xf numFmtId="1" fontId="3" fillId="9" borderId="38" xfId="1" applyNumberFormat="1" applyFont="1" applyFill="1" applyBorder="1"/>
    <xf numFmtId="0" fontId="8" fillId="0" borderId="39" xfId="0" applyFont="1" applyBorder="1" applyAlignment="1">
      <alignment wrapText="1"/>
    </xf>
    <xf numFmtId="1" fontId="8" fillId="8" borderId="40" xfId="0" applyNumberFormat="1" applyFont="1" applyFill="1" applyBorder="1" applyAlignment="1">
      <alignment wrapText="1"/>
    </xf>
    <xf numFmtId="0" fontId="3" fillId="0" borderId="41" xfId="0" applyFont="1" applyBorder="1" applyAlignment="1">
      <alignment wrapText="1"/>
    </xf>
    <xf numFmtId="0" fontId="8" fillId="0" borderId="39" xfId="0" applyFont="1" applyBorder="1"/>
    <xf numFmtId="0" fontId="0" fillId="7" borderId="40" xfId="0" applyFill="1" applyBorder="1" applyAlignment="1">
      <alignment horizontal="left" wrapText="1"/>
    </xf>
    <xf numFmtId="1" fontId="2" fillId="5" borderId="42" xfId="0" applyNumberFormat="1" applyFont="1" applyFill="1" applyBorder="1" applyAlignment="1">
      <alignment horizontal="left" wrapText="1"/>
    </xf>
    <xf numFmtId="0" fontId="2" fillId="5" borderId="43" xfId="0" applyFont="1" applyFill="1" applyBorder="1" applyAlignment="1">
      <alignment wrapText="1"/>
    </xf>
    <xf numFmtId="0" fontId="8" fillId="0" borderId="44" xfId="0" applyFont="1" applyBorder="1"/>
    <xf numFmtId="0" fontId="3" fillId="0" borderId="44" xfId="0" applyFont="1" applyBorder="1"/>
    <xf numFmtId="0" fontId="7" fillId="5" borderId="0" xfId="0" applyFont="1" applyFill="1" applyAlignment="1">
      <alignment vertical="center" wrapText="1"/>
    </xf>
    <xf numFmtId="0" fontId="2" fillId="5" borderId="27" xfId="0" applyFont="1" applyFill="1" applyBorder="1" applyAlignment="1">
      <alignment wrapText="1"/>
    </xf>
    <xf numFmtId="0" fontId="8" fillId="0" borderId="28" xfId="0" applyFont="1" applyBorder="1"/>
    <xf numFmtId="0" fontId="3" fillId="0" borderId="28" xfId="0" applyFont="1" applyBorder="1"/>
    <xf numFmtId="0" fontId="4" fillId="2" borderId="1" xfId="0" applyFont="1" applyFill="1" applyBorder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45" xfId="0" applyFont="1" applyFill="1" applyBorder="1" applyAlignment="1">
      <alignment horizontal="center"/>
    </xf>
    <xf numFmtId="0" fontId="4" fillId="3" borderId="46" xfId="0" applyFont="1" applyFill="1" applyBorder="1"/>
    <xf numFmtId="0" fontId="4" fillId="3" borderId="45" xfId="0" applyFont="1" applyFill="1" applyBorder="1"/>
    <xf numFmtId="0" fontId="6" fillId="4" borderId="47" xfId="0" applyFont="1" applyFill="1" applyBorder="1" applyAlignment="1">
      <alignment horizontal="center"/>
    </xf>
    <xf numFmtId="0" fontId="13" fillId="0" borderId="48" xfId="0" applyFont="1" applyBorder="1" applyAlignment="1">
      <alignment vertical="top"/>
    </xf>
    <xf numFmtId="0" fontId="0" fillId="0" borderId="49" xfId="0" applyBorder="1"/>
    <xf numFmtId="0" fontId="0" fillId="0" borderId="50" xfId="0" applyBorder="1"/>
    <xf numFmtId="0" fontId="0" fillId="0" borderId="50" xfId="0" applyBorder="1" applyAlignment="1">
      <alignment wrapText="1"/>
    </xf>
    <xf numFmtId="0" fontId="8" fillId="9" borderId="28" xfId="0" applyFont="1" applyFill="1" applyBorder="1"/>
    <xf numFmtId="0" fontId="8" fillId="9" borderId="44" xfId="0" applyFont="1" applyFill="1" applyBorder="1"/>
    <xf numFmtId="0" fontId="0" fillId="0" borderId="0" xfId="0" applyAlignment="1">
      <alignment horizontal="center" vertical="center"/>
    </xf>
    <xf numFmtId="0" fontId="2" fillId="5" borderId="33" xfId="0" applyFont="1" applyFill="1" applyBorder="1" applyAlignment="1">
      <alignment horizontal="left" vertical="center" wrapText="1"/>
    </xf>
    <xf numFmtId="0" fontId="7" fillId="5" borderId="24" xfId="0" applyFont="1" applyFill="1" applyBorder="1" applyAlignment="1">
      <alignment wrapText="1"/>
    </xf>
    <xf numFmtId="0" fontId="7" fillId="5" borderId="51" xfId="0" applyFont="1" applyFill="1" applyBorder="1" applyAlignment="1">
      <alignment wrapText="1"/>
    </xf>
    <xf numFmtId="0" fontId="2" fillId="5" borderId="51" xfId="0" applyFont="1" applyFill="1" applyBorder="1" applyAlignment="1">
      <alignment wrapText="1"/>
    </xf>
    <xf numFmtId="0" fontId="2" fillId="5" borderId="25" xfId="0" applyFont="1" applyFill="1" applyBorder="1" applyAlignment="1">
      <alignment wrapText="1"/>
    </xf>
    <xf numFmtId="0" fontId="0" fillId="6" borderId="32" xfId="0" applyFill="1" applyBorder="1" applyAlignment="1">
      <alignment horizontal="left" wrapText="1"/>
    </xf>
    <xf numFmtId="0" fontId="13" fillId="0" borderId="52" xfId="0" applyFont="1" applyBorder="1" applyAlignment="1">
      <alignment vertical="top"/>
    </xf>
    <xf numFmtId="0" fontId="7" fillId="5" borderId="53" xfId="0" applyFont="1" applyFill="1" applyBorder="1" applyAlignment="1">
      <alignment wrapText="1"/>
    </xf>
    <xf numFmtId="0" fontId="7" fillId="5" borderId="54" xfId="0" applyFont="1" applyFill="1" applyBorder="1" applyAlignment="1">
      <alignment wrapText="1"/>
    </xf>
    <xf numFmtId="0" fontId="2" fillId="5" borderId="54" xfId="0" applyFont="1" applyFill="1" applyBorder="1" applyAlignment="1">
      <alignment wrapText="1"/>
    </xf>
    <xf numFmtId="0" fontId="2" fillId="5" borderId="55" xfId="0" applyFont="1" applyFill="1" applyBorder="1" applyAlignment="1">
      <alignment wrapText="1"/>
    </xf>
    <xf numFmtId="0" fontId="0" fillId="6" borderId="51" xfId="0" applyFill="1" applyBorder="1" applyAlignment="1">
      <alignment horizontal="left" wrapText="1"/>
    </xf>
    <xf numFmtId="0" fontId="0" fillId="6" borderId="51" xfId="0" applyFill="1" applyBorder="1" applyAlignment="1">
      <alignment horizontal="left"/>
    </xf>
    <xf numFmtId="0" fontId="0" fillId="6" borderId="56" xfId="0" applyFill="1" applyBorder="1" applyAlignment="1">
      <alignment horizontal="left" wrapText="1"/>
    </xf>
    <xf numFmtId="0" fontId="0" fillId="7" borderId="51" xfId="0" applyFill="1" applyBorder="1" applyAlignment="1">
      <alignment horizontal="left" wrapText="1"/>
    </xf>
    <xf numFmtId="0" fontId="0" fillId="7" borderId="51" xfId="0" applyFill="1" applyBorder="1" applyAlignment="1">
      <alignment horizontal="left"/>
    </xf>
    <xf numFmtId="0" fontId="0" fillId="7" borderId="57" xfId="0" applyFill="1" applyBorder="1" applyAlignment="1">
      <alignment horizontal="left"/>
    </xf>
    <xf numFmtId="0" fontId="0" fillId="7" borderId="56" xfId="0" applyFill="1" applyBorder="1" applyAlignment="1">
      <alignment horizontal="left" wrapText="1"/>
    </xf>
    <xf numFmtId="0" fontId="2" fillId="5" borderId="51" xfId="0" applyFont="1" applyFill="1" applyBorder="1" applyAlignment="1">
      <alignment horizontal="left" wrapText="1"/>
    </xf>
    <xf numFmtId="0" fontId="2" fillId="5" borderId="25" xfId="0" applyFont="1" applyFill="1" applyBorder="1" applyAlignment="1">
      <alignment horizontal="left" wrapText="1"/>
    </xf>
    <xf numFmtId="0" fontId="13" fillId="0" borderId="58" xfId="0" applyFont="1" applyBorder="1" applyAlignment="1">
      <alignment vertical="top"/>
    </xf>
    <xf numFmtId="0" fontId="8" fillId="0" borderId="59" xfId="0" applyFont="1" applyBorder="1"/>
    <xf numFmtId="0" fontId="8" fillId="0" borderId="8" xfId="0" applyFont="1" applyBorder="1"/>
    <xf numFmtId="0" fontId="3" fillId="0" borderId="8" xfId="0" applyFont="1" applyBorder="1" applyAlignment="1">
      <alignment wrapText="1"/>
    </xf>
    <xf numFmtId="0" fontId="8" fillId="0" borderId="60" xfId="0" applyFont="1" applyBorder="1"/>
    <xf numFmtId="1" fontId="2" fillId="5" borderId="61" xfId="0" applyNumberFormat="1" applyFont="1" applyFill="1" applyBorder="1" applyAlignment="1">
      <alignment horizontal="left" wrapText="1"/>
    </xf>
    <xf numFmtId="0" fontId="0" fillId="0" borderId="18" xfId="0" applyBorder="1"/>
    <xf numFmtId="0" fontId="11" fillId="0" borderId="21" xfId="0" applyFont="1" applyBorder="1"/>
    <xf numFmtId="0" fontId="0" fillId="0" borderId="27" xfId="0" applyBorder="1" applyAlignment="1">
      <alignment wrapText="1"/>
    </xf>
    <xf numFmtId="0" fontId="0" fillId="0" borderId="29" xfId="0" applyBorder="1"/>
    <xf numFmtId="0" fontId="10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0FC8-3F4D-4097-BB51-080C51C017C0}">
  <sheetPr>
    <tabColor rgb="FFFFC000"/>
  </sheetPr>
  <dimension ref="A2:AA13"/>
  <sheetViews>
    <sheetView showGridLines="0" zoomScale="130" zoomScaleNormal="130" workbookViewId="0">
      <selection activeCell="B9" sqref="B9:B13"/>
    </sheetView>
  </sheetViews>
  <sheetFormatPr defaultRowHeight="14.45"/>
  <cols>
    <col min="1" max="1" width="12.42578125" customWidth="1"/>
    <col min="2" max="2" width="10" customWidth="1"/>
    <col min="3" max="3" width="34.42578125" customWidth="1"/>
    <col min="4" max="4" width="6.140625" bestFit="1" customWidth="1"/>
    <col min="5" max="5" width="25.5703125" customWidth="1"/>
    <col min="6" max="6" width="10.140625" customWidth="1"/>
    <col min="7" max="7" width="7.42578125" customWidth="1"/>
    <col min="8" max="8" width="31.42578125" hidden="1" customWidth="1"/>
    <col min="9" max="9" width="5.42578125" hidden="1" customWidth="1"/>
    <col min="10" max="10" width="5.42578125" style="2" hidden="1" customWidth="1"/>
    <col min="11" max="13" width="5.42578125" hidden="1" customWidth="1"/>
    <col min="14" max="14" width="9.5703125" style="1" hidden="1" customWidth="1"/>
    <col min="15" max="22" width="5.42578125" hidden="1" customWidth="1"/>
    <col min="23" max="23" width="12.85546875" hidden="1" customWidth="1"/>
    <col min="24" max="24" width="9.5703125" style="3" customWidth="1"/>
    <col min="25" max="25" width="12.140625" customWidth="1"/>
    <col min="26" max="27" width="13.42578125" customWidth="1"/>
  </cols>
  <sheetData>
    <row r="2" spans="1:27" ht="21.6" customHeight="1">
      <c r="C2" s="147" t="s">
        <v>0</v>
      </c>
    </row>
    <row r="3" spans="1:27" ht="25.5" customHeight="1" thickBot="1">
      <c r="C3" s="148"/>
    </row>
    <row r="4" spans="1:27" ht="29.25" customHeight="1" thickBot="1">
      <c r="E4" t="str">
        <f>IF(_xlfn.XLOOKUP(B4,' Group A - Scores'!B7:B13,' Group A - Scores'!F7:F13,0)=0,"",_xlfn.XLOOKUP(#REF!,'Group B - Scores'!$B$6:$B$68,'Group B - Scores'!$D$6:$D$68,0))</f>
        <v/>
      </c>
    </row>
    <row r="5" spans="1:27" ht="29.25" customHeight="1" thickBot="1">
      <c r="I5" s="103" t="s">
        <v>1</v>
      </c>
      <c r="J5" s="104"/>
      <c r="K5" s="105"/>
      <c r="L5" s="105"/>
      <c r="M5" s="105"/>
      <c r="N5" s="106"/>
      <c r="O5" s="107" t="s">
        <v>2</v>
      </c>
      <c r="P5" s="6"/>
      <c r="Q5" s="6"/>
      <c r="R5" s="6"/>
      <c r="S5" s="6"/>
      <c r="T5" s="6"/>
      <c r="U5" s="6"/>
      <c r="V5" s="6"/>
      <c r="W5" s="108"/>
      <c r="X5" s="109"/>
    </row>
    <row r="6" spans="1:27" ht="28.5" customHeight="1" thickBot="1">
      <c r="A6" s="124" t="s">
        <v>3</v>
      </c>
      <c r="B6" s="125" t="s">
        <v>4</v>
      </c>
      <c r="C6" s="125" t="s">
        <v>5</v>
      </c>
      <c r="D6" s="125" t="s">
        <v>6</v>
      </c>
      <c r="E6" s="125" t="s">
        <v>7</v>
      </c>
      <c r="F6" s="125" t="s">
        <v>8</v>
      </c>
      <c r="G6" s="126" t="s">
        <v>9</v>
      </c>
      <c r="H6" s="127" t="s">
        <v>10</v>
      </c>
      <c r="I6" s="128" t="s">
        <v>11</v>
      </c>
      <c r="J6" s="129" t="s">
        <v>12</v>
      </c>
      <c r="K6" s="129" t="s">
        <v>13</v>
      </c>
      <c r="L6" s="129" t="s">
        <v>14</v>
      </c>
      <c r="M6" s="129" t="s">
        <v>15</v>
      </c>
      <c r="N6" s="130" t="s">
        <v>16</v>
      </c>
      <c r="O6" s="131" t="s">
        <v>11</v>
      </c>
      <c r="P6" s="132" t="s">
        <v>12</v>
      </c>
      <c r="Q6" s="133" t="s">
        <v>13</v>
      </c>
      <c r="R6" s="132" t="s">
        <v>14</v>
      </c>
      <c r="S6" s="132" t="s">
        <v>15</v>
      </c>
      <c r="T6" s="132" t="s">
        <v>17</v>
      </c>
      <c r="U6" s="132" t="s">
        <v>18</v>
      </c>
      <c r="V6" s="132" t="s">
        <v>19</v>
      </c>
      <c r="W6" s="134" t="s">
        <v>20</v>
      </c>
      <c r="X6" s="135" t="s">
        <v>21</v>
      </c>
      <c r="Y6" s="136" t="s">
        <v>22</v>
      </c>
      <c r="Z6" s="100" t="s">
        <v>23</v>
      </c>
      <c r="AA6" s="96" t="s">
        <v>24</v>
      </c>
    </row>
    <row r="7" spans="1:27">
      <c r="A7" s="137" t="s">
        <v>25</v>
      </c>
      <c r="B7" s="43">
        <v>142099</v>
      </c>
      <c r="C7" s="43" t="s">
        <v>26</v>
      </c>
      <c r="D7" s="43">
        <v>1063</v>
      </c>
      <c r="E7" s="43" t="s">
        <v>27</v>
      </c>
      <c r="F7" s="43">
        <v>500</v>
      </c>
      <c r="G7" s="43" t="s">
        <v>11</v>
      </c>
      <c r="H7" s="138" t="s">
        <v>28</v>
      </c>
      <c r="I7" s="139">
        <v>0</v>
      </c>
      <c r="J7" s="34">
        <v>4</v>
      </c>
      <c r="K7" s="23">
        <v>3</v>
      </c>
      <c r="L7" s="23">
        <v>2</v>
      </c>
      <c r="M7" s="25">
        <v>0</v>
      </c>
      <c r="N7" s="35">
        <f>SUM(I7,J7,K7,L7,M7)</f>
        <v>9</v>
      </c>
      <c r="O7" s="140">
        <v>1</v>
      </c>
      <c r="P7" s="25">
        <v>0</v>
      </c>
      <c r="Q7" s="141">
        <v>0</v>
      </c>
      <c r="R7" s="23">
        <v>0</v>
      </c>
      <c r="S7" s="23">
        <v>2</v>
      </c>
      <c r="T7" s="23">
        <v>2</v>
      </c>
      <c r="U7" s="23">
        <v>2</v>
      </c>
      <c r="V7" s="25">
        <v>1</v>
      </c>
      <c r="W7" s="26">
        <f>SUM(O7,P7,Q7,R7,S7,T7,U7,V7)</f>
        <v>8</v>
      </c>
      <c r="X7" s="142">
        <f>SUM(N7,W7)</f>
        <v>17</v>
      </c>
      <c r="Y7" s="111">
        <v>0.39081335931318401</v>
      </c>
      <c r="Z7" s="101">
        <f>_xlfn.IFNA(MATCH(B7,'Group A - Selected Projects'!$B$5:$B$18,0),"Not selected")</f>
        <v>1</v>
      </c>
      <c r="AA7" s="97" t="str">
        <f>_xlfn.IFNA(MATCH(B7,'Group A - Current Waitlist'!$B$2:$B$17,0),"Not on waitlist")</f>
        <v>Not on waitlist</v>
      </c>
    </row>
    <row r="8" spans="1:27">
      <c r="A8" s="110" t="s">
        <v>25</v>
      </c>
      <c r="B8" s="41">
        <v>141267</v>
      </c>
      <c r="C8" s="41" t="s">
        <v>29</v>
      </c>
      <c r="D8" s="41">
        <v>2023</v>
      </c>
      <c r="E8" s="41" t="s">
        <v>30</v>
      </c>
      <c r="F8" s="41">
        <v>2000</v>
      </c>
      <c r="G8" s="41" t="s">
        <v>11</v>
      </c>
      <c r="H8" s="97" t="s">
        <v>31</v>
      </c>
      <c r="I8" s="14">
        <v>0</v>
      </c>
      <c r="J8" s="10">
        <v>4</v>
      </c>
      <c r="K8" s="11">
        <v>4</v>
      </c>
      <c r="L8" s="9">
        <v>3</v>
      </c>
      <c r="M8" s="20">
        <v>0</v>
      </c>
      <c r="N8" s="31">
        <f>SUM(I8,J8,K8,L8,M8)</f>
        <v>11</v>
      </c>
      <c r="O8" s="14">
        <v>2</v>
      </c>
      <c r="P8" s="20">
        <v>0</v>
      </c>
      <c r="Q8" s="18">
        <v>0</v>
      </c>
      <c r="R8" s="9">
        <v>0</v>
      </c>
      <c r="S8" s="9">
        <v>2</v>
      </c>
      <c r="T8" s="9">
        <v>0</v>
      </c>
      <c r="U8" s="11">
        <v>0</v>
      </c>
      <c r="V8" s="19">
        <v>1</v>
      </c>
      <c r="W8" s="30">
        <f>SUM(O8,P8,Q8,R8,S8,T8,U8,V8)</f>
        <v>5</v>
      </c>
      <c r="X8" s="70">
        <f>SUM(N8,W8)</f>
        <v>16</v>
      </c>
      <c r="Y8" s="112">
        <v>0.56981873406359695</v>
      </c>
      <c r="Z8" s="102">
        <f>_xlfn.IFNA(MATCH(B8,'Group A - Selected Projects'!$B$5:$B$18,0),"Not selected")</f>
        <v>2</v>
      </c>
      <c r="AA8" s="97" t="str">
        <f>_xlfn.IFNA(MATCH(B8,'Group A - Current Waitlist'!$B$2:$B$17,0),"Not on waitlist")</f>
        <v>Not on waitlist</v>
      </c>
    </row>
    <row r="9" spans="1:27" s="1" customFormat="1">
      <c r="A9" s="110" t="s">
        <v>25</v>
      </c>
      <c r="B9" s="41">
        <v>142376</v>
      </c>
      <c r="C9" s="41" t="s">
        <v>32</v>
      </c>
      <c r="D9" s="41">
        <v>804</v>
      </c>
      <c r="E9" s="41" t="s">
        <v>33</v>
      </c>
      <c r="F9" s="41">
        <v>1750</v>
      </c>
      <c r="G9" s="41" t="s">
        <v>11</v>
      </c>
      <c r="H9" s="98" t="s">
        <v>34</v>
      </c>
      <c r="I9" s="14">
        <v>0</v>
      </c>
      <c r="J9" s="10">
        <v>3</v>
      </c>
      <c r="K9" s="9">
        <v>3</v>
      </c>
      <c r="L9" s="9">
        <v>2</v>
      </c>
      <c r="M9" s="19">
        <v>0</v>
      </c>
      <c r="N9" s="31">
        <f>SUM(I9,J9,K9,L9,M9)</f>
        <v>8</v>
      </c>
      <c r="O9" s="16">
        <v>1</v>
      </c>
      <c r="P9" s="19">
        <v>0</v>
      </c>
      <c r="Q9" s="22">
        <v>2</v>
      </c>
      <c r="R9" s="11">
        <v>0</v>
      </c>
      <c r="S9" s="9">
        <v>2</v>
      </c>
      <c r="T9" s="9">
        <v>0</v>
      </c>
      <c r="U9" s="9">
        <v>0</v>
      </c>
      <c r="V9" s="19">
        <v>1</v>
      </c>
      <c r="W9" s="30">
        <f>SUM(O9,P9,Q9,R9,S9,T9,U9,V9)</f>
        <v>6</v>
      </c>
      <c r="X9" s="70">
        <f>SUM(N9,W9)</f>
        <v>14</v>
      </c>
      <c r="Y9" s="112">
        <v>0.77851692792170402</v>
      </c>
      <c r="Z9" s="114" t="str">
        <f>_xlfn.IFNA(MATCH(B9,'Group A - Selected Projects'!$B$5:$B$18,0),"Not selected")</f>
        <v>Not selected</v>
      </c>
      <c r="AA9" s="115">
        <f>_xlfn.IFNA(MATCH(B9,'Group A - Current Waitlist'!$B$2:$B$17,0),"Not on waitlist")</f>
        <v>3</v>
      </c>
    </row>
    <row r="10" spans="1:27">
      <c r="A10" s="110" t="s">
        <v>25</v>
      </c>
      <c r="B10" s="41">
        <v>129008</v>
      </c>
      <c r="C10" s="41" t="s">
        <v>35</v>
      </c>
      <c r="D10" s="41">
        <v>2005</v>
      </c>
      <c r="E10" s="41" t="s">
        <v>36</v>
      </c>
      <c r="F10" s="41">
        <v>1350</v>
      </c>
      <c r="G10" s="41" t="s">
        <v>11</v>
      </c>
      <c r="H10" s="97" t="s">
        <v>37</v>
      </c>
      <c r="I10" s="15">
        <v>0</v>
      </c>
      <c r="J10" s="10">
        <v>2</v>
      </c>
      <c r="K10" s="11">
        <v>4</v>
      </c>
      <c r="L10" s="11">
        <v>2</v>
      </c>
      <c r="M10" s="20">
        <v>0</v>
      </c>
      <c r="N10" s="31">
        <f>SUM(I10,J10,K10,L10,M10)</f>
        <v>8</v>
      </c>
      <c r="O10" s="14">
        <v>0</v>
      </c>
      <c r="P10" s="19">
        <v>0</v>
      </c>
      <c r="Q10" s="17">
        <v>2</v>
      </c>
      <c r="R10" s="9">
        <v>0</v>
      </c>
      <c r="S10" s="9">
        <v>2</v>
      </c>
      <c r="T10" s="9">
        <v>0</v>
      </c>
      <c r="U10" s="11">
        <v>0</v>
      </c>
      <c r="V10" s="19">
        <v>2</v>
      </c>
      <c r="W10" s="30">
        <f>SUM(O10,P10,Q10,R10,S10,T10,U10,V10)</f>
        <v>6</v>
      </c>
      <c r="X10" s="70">
        <f>SUM(N10,W10)</f>
        <v>14</v>
      </c>
      <c r="Y10" s="113">
        <v>7.8943284968262598E-2</v>
      </c>
      <c r="Z10" s="102" t="str">
        <f>_xlfn.IFNA(MATCH(B10,'Group A - Selected Projects'!$B$5:$B$18,0),"Not selected")</f>
        <v>Not selected</v>
      </c>
      <c r="AA10" s="97">
        <f>_xlfn.IFNA(MATCH(B10,'Group A - Current Waitlist'!$B$2:$B$17,0),"Not on waitlist")</f>
        <v>4</v>
      </c>
    </row>
    <row r="11" spans="1:27" s="1" customFormat="1">
      <c r="A11" s="110" t="s">
        <v>25</v>
      </c>
      <c r="B11" s="41">
        <v>133355</v>
      </c>
      <c r="C11" s="41" t="s">
        <v>38</v>
      </c>
      <c r="D11" s="41">
        <v>13</v>
      </c>
      <c r="E11" s="41" t="s">
        <v>39</v>
      </c>
      <c r="F11" s="41">
        <v>4980</v>
      </c>
      <c r="G11" s="41" t="s">
        <v>11</v>
      </c>
      <c r="H11" s="97" t="s">
        <v>40</v>
      </c>
      <c r="I11" s="14">
        <v>0</v>
      </c>
      <c r="J11" s="13">
        <v>4</v>
      </c>
      <c r="K11" s="9">
        <v>2</v>
      </c>
      <c r="L11" s="11">
        <v>2</v>
      </c>
      <c r="M11" s="19">
        <v>0</v>
      </c>
      <c r="N11" s="31">
        <f>SUM(I11,J11,K11,L11,M11)</f>
        <v>8</v>
      </c>
      <c r="O11" s="14">
        <v>0</v>
      </c>
      <c r="P11" s="19">
        <v>0</v>
      </c>
      <c r="Q11" s="17">
        <v>0</v>
      </c>
      <c r="R11" s="9">
        <v>0</v>
      </c>
      <c r="S11" s="11">
        <v>2</v>
      </c>
      <c r="T11" s="9">
        <v>0</v>
      </c>
      <c r="U11" s="9">
        <v>0</v>
      </c>
      <c r="V11" s="19">
        <v>1</v>
      </c>
      <c r="W11" s="30">
        <f>SUM(O11,P11,Q11,R11,S11,T11,U11,V11)</f>
        <v>3</v>
      </c>
      <c r="X11" s="70">
        <f>SUM(N11,W11)</f>
        <v>11</v>
      </c>
      <c r="Y11" s="113">
        <v>0.27774769198115401</v>
      </c>
      <c r="Z11" s="101" t="str">
        <f>_xlfn.IFNA(MATCH(B11,'Group A - Selected Projects'!$B$5:$B$18,0),"Not selected")</f>
        <v>Not selected</v>
      </c>
      <c r="AA11" s="97">
        <f>_xlfn.IFNA(MATCH(B11,'Group A - Current Waitlist'!$B$2:$B$17,0),"Not on waitlist")</f>
        <v>5</v>
      </c>
    </row>
    <row r="12" spans="1:27" s="1" customFormat="1">
      <c r="A12" s="110" t="s">
        <v>25</v>
      </c>
      <c r="B12" s="41">
        <v>139741</v>
      </c>
      <c r="C12" s="41" t="s">
        <v>41</v>
      </c>
      <c r="D12" s="41">
        <v>1017</v>
      </c>
      <c r="E12" s="41" t="s">
        <v>42</v>
      </c>
      <c r="F12" s="41">
        <v>2988</v>
      </c>
      <c r="G12" s="41" t="s">
        <v>11</v>
      </c>
      <c r="H12" s="97" t="s">
        <v>43</v>
      </c>
      <c r="I12" s="14">
        <v>0</v>
      </c>
      <c r="J12" s="13">
        <v>2</v>
      </c>
      <c r="K12" s="9">
        <v>2</v>
      </c>
      <c r="L12" s="11">
        <v>2</v>
      </c>
      <c r="M12" s="19">
        <v>0</v>
      </c>
      <c r="N12" s="31">
        <f>SUM(I12,J12,K12,L12,M12)</f>
        <v>6</v>
      </c>
      <c r="O12" s="14">
        <v>0</v>
      </c>
      <c r="P12" s="19">
        <v>0</v>
      </c>
      <c r="Q12" s="17">
        <v>0</v>
      </c>
      <c r="R12" s="9">
        <v>0</v>
      </c>
      <c r="S12" s="11">
        <v>2</v>
      </c>
      <c r="T12" s="9">
        <v>0</v>
      </c>
      <c r="U12" s="9">
        <v>2</v>
      </c>
      <c r="V12" s="19">
        <v>1</v>
      </c>
      <c r="W12" s="30">
        <f>SUM(O12,P12,Q12,R12,S12,T12,U12,V12)</f>
        <v>5</v>
      </c>
      <c r="X12" s="70">
        <f>SUM(N12,W12)</f>
        <v>11</v>
      </c>
      <c r="Y12" s="113">
        <v>0.26930629104071402</v>
      </c>
      <c r="Z12" s="102" t="str">
        <f>_xlfn.IFNA(MATCH(B12,'Group A - Selected Projects'!$B$5:$B$18,0),"Not selected")</f>
        <v>Not selected</v>
      </c>
      <c r="AA12" s="97">
        <f>_xlfn.IFNA(MATCH(B12,'Group A - Current Waitlist'!$B$2:$B$17,0),"Not on waitlist")</f>
        <v>6</v>
      </c>
    </row>
    <row r="13" spans="1:27">
      <c r="A13" s="110" t="s">
        <v>25</v>
      </c>
      <c r="B13" s="41">
        <v>131319</v>
      </c>
      <c r="C13" s="41" t="s">
        <v>35</v>
      </c>
      <c r="D13" s="41">
        <v>2005</v>
      </c>
      <c r="E13" s="41" t="s">
        <v>44</v>
      </c>
      <c r="F13" s="41">
        <v>1999</v>
      </c>
      <c r="G13" s="41" t="s">
        <v>11</v>
      </c>
      <c r="H13" s="98" t="s">
        <v>45</v>
      </c>
      <c r="I13" s="15">
        <v>0</v>
      </c>
      <c r="J13" s="10">
        <v>0</v>
      </c>
      <c r="K13" s="9">
        <v>4</v>
      </c>
      <c r="L13" s="9">
        <v>2</v>
      </c>
      <c r="M13" s="20">
        <v>0</v>
      </c>
      <c r="N13" s="31">
        <f>SUM(I13,J13,K13,L13,M13)</f>
        <v>6</v>
      </c>
      <c r="O13" s="15">
        <v>0</v>
      </c>
      <c r="P13" s="21">
        <v>0</v>
      </c>
      <c r="Q13" s="18">
        <v>2</v>
      </c>
      <c r="R13" s="11">
        <v>0</v>
      </c>
      <c r="S13" s="9">
        <v>2</v>
      </c>
      <c r="T13" s="11">
        <v>0</v>
      </c>
      <c r="U13" s="11">
        <v>0</v>
      </c>
      <c r="V13" s="20">
        <v>1</v>
      </c>
      <c r="W13" s="30">
        <f>SUM(O13,P13,Q13,R13,S13,T13,U13,V13)</f>
        <v>5</v>
      </c>
      <c r="X13" s="70">
        <f>SUM(N13,W13)</f>
        <v>11</v>
      </c>
      <c r="Y13" s="113">
        <v>0.121141137746735</v>
      </c>
      <c r="Z13" s="101" t="str">
        <f>_xlfn.IFNA(MATCH(B13,'Group A - Selected Projects'!$B$5:$B$18,0),"Not selected")</f>
        <v>Not selected</v>
      </c>
      <c r="AA13" s="97">
        <f>_xlfn.IFNA(MATCH(B13,'Group A - Current Waitlist'!$B$2:$B$17,0),"Not on waitlist")</f>
        <v>7</v>
      </c>
    </row>
  </sheetData>
  <autoFilter ref="A6:Y13" xr:uid="{D40D0FC8-3F4D-4097-BB51-080C51C017C0}">
    <sortState xmlns:xlrd2="http://schemas.microsoft.com/office/spreadsheetml/2017/richdata2" ref="A7:Y13">
      <sortCondition ref="B6:B13"/>
    </sortState>
  </autoFilter>
  <sortState xmlns:xlrd2="http://schemas.microsoft.com/office/spreadsheetml/2017/richdata2" ref="A7:AA13">
    <sortCondition descending="1" ref="X7:X13"/>
    <sortCondition descending="1" ref="Y7:Y13"/>
  </sortState>
  <mergeCells count="1">
    <mergeCell ref="C2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1F29-FE0A-4410-AB31-26A120D337E5}">
  <dimension ref="A2:S34"/>
  <sheetViews>
    <sheetView showGridLines="0" zoomScale="130" zoomScaleNormal="130" workbookViewId="0">
      <selection activeCell="G5" sqref="G5:G6"/>
    </sheetView>
  </sheetViews>
  <sheetFormatPr defaultRowHeight="14.45"/>
  <cols>
    <col min="1" max="1" width="13.85546875" customWidth="1"/>
    <col min="2" max="2" width="18.28515625" customWidth="1"/>
    <col min="3" max="3" width="15.5703125" bestFit="1" customWidth="1"/>
    <col min="4" max="4" width="20.28515625" bestFit="1" customWidth="1"/>
    <col min="5" max="5" width="35.42578125" customWidth="1"/>
    <col min="6" max="6" width="31.5703125" customWidth="1"/>
    <col min="7" max="7" width="10.140625" customWidth="1"/>
    <col min="8" max="8" width="10.42578125" bestFit="1" customWidth="1"/>
    <col min="9" max="9" width="9.5703125" style="1" customWidth="1"/>
    <col min="10" max="17" width="5.42578125" customWidth="1"/>
    <col min="18" max="18" width="12.85546875" customWidth="1"/>
    <col min="19" max="19" width="9.5703125" style="3" customWidth="1"/>
  </cols>
  <sheetData>
    <row r="2" spans="1:9" ht="33" customHeight="1">
      <c r="E2" s="68" t="s">
        <v>46</v>
      </c>
      <c r="F2" s="66" t="s">
        <v>47</v>
      </c>
      <c r="G2" s="67">
        <f>SUM(F5:F34)/1000</f>
        <v>2.5</v>
      </c>
    </row>
    <row r="3" spans="1:9" ht="16.5" customHeight="1">
      <c r="E3" s="65"/>
      <c r="F3" s="39"/>
    </row>
    <row r="4" spans="1:9" s="3" customFormat="1" ht="30.75" customHeight="1">
      <c r="A4" s="62" t="s">
        <v>3</v>
      </c>
      <c r="B4" s="63" t="s">
        <v>4</v>
      </c>
      <c r="C4" s="53" t="s">
        <v>5</v>
      </c>
      <c r="D4" s="53" t="s">
        <v>6</v>
      </c>
      <c r="E4" s="69" t="s">
        <v>7</v>
      </c>
      <c r="F4" s="64" t="s">
        <v>48</v>
      </c>
      <c r="G4" s="64" t="s">
        <v>21</v>
      </c>
      <c r="H4" s="64" t="s">
        <v>49</v>
      </c>
      <c r="I4" s="38"/>
    </row>
    <row r="5" spans="1:9">
      <c r="A5" s="54" t="str">
        <f>IF(_xlfn.XLOOKUP(B5,' Group A - Scores'!$B$7:$B$13,' Group A - Scores'!$A$7:$A$13,0)=0,"",_xlfn.XLOOKUP(B5,' Group A - Scores'!$B$7:$B$13,' Group A - Scores'!$A$7:$A$13,0))</f>
        <v>2024-25</v>
      </c>
      <c r="B5" s="43">
        <v>142099</v>
      </c>
      <c r="C5" s="41" t="str">
        <f>IF(_xlfn.XLOOKUP(B5,' Group A - Scores'!$B$7:$B$13,' Group A - Scores'!$C$7:$C$13,0)=0,"",_xlfn.XLOOKUP(B5,' Group A - Scores'!$B$7:$B$13,' Group A - Scores'!$C$7:$C$13,0))</f>
        <v>Hawk-Attollo LLC</v>
      </c>
      <c r="D5" s="41">
        <f>IF(_xlfn.XLOOKUP(B5,' Group A - Scores'!$B$7:$B$13,' Group A - Scores'!$D$7:$D$13,0)=0,"",_xlfn.XLOOKUP(B5,' Group A - Scores'!$B$7:$B$13,' Group A - Scores'!$D$7:$D$13,0))</f>
        <v>1063</v>
      </c>
      <c r="E5" s="41" t="str">
        <f>IF(_xlfn.XLOOKUP(B5,' Group A - Scores'!$B$7:$B$13,' Group A - Scores'!$E$7:$E$13,0)=0,"",_xlfn.XLOOKUP(B5,' Group A - Scores'!$B$7:$B$13,' Group A - Scores'!$E$7:$E$13,0))</f>
        <v>Hawk Nokomis CDCS</v>
      </c>
      <c r="F5" s="41">
        <f>IF(_xlfn.XLOOKUP(B5,' Group A - Scores'!$B$7:$B$13,' Group A - Scores'!$F$7:$F$13,0)=0,"",_xlfn.XLOOKUP(B5,' Group A - Scores'!$B$7:$B$13,' Group A - Scores'!$F$7:$F$13,0))</f>
        <v>500</v>
      </c>
      <c r="G5" s="41">
        <f>_xlfn.IFNA(_xlfn.XLOOKUP(B5,' Group A - Scores'!$B$7:$B$13,' Group A - Scores'!$X$7:$X$13),"")</f>
        <v>17</v>
      </c>
      <c r="H5" s="41">
        <f>_xlfn.IFNA(_xlfn.XLOOKUP(B5,' Group A - Scores'!$B$7:$B$13,' Group A - Scores'!$Y$7:$Y$13),"")</f>
        <v>0.39081335931318401</v>
      </c>
    </row>
    <row r="6" spans="1:9">
      <c r="A6" s="54" t="str">
        <f>IF(_xlfn.XLOOKUP(B6,' Group A - Scores'!$B$7:$B$13,' Group A - Scores'!$A$7:$A$13,0)=0,"",_xlfn.XLOOKUP(B6,' Group A - Scores'!$B$7:$B$13,' Group A - Scores'!$A$7:$A$13,0))</f>
        <v>2024-25</v>
      </c>
      <c r="B6" s="41">
        <v>141267</v>
      </c>
      <c r="C6" s="41" t="str">
        <f>IF(_xlfn.XLOOKUP(B6,' Group A - Scores'!$B$7:$B$13,' Group A - Scores'!$C$7:$C$13,0)=0,"",_xlfn.XLOOKUP(B6,' Group A - Scores'!$B$7:$B$13,' Group A - Scores'!$C$7:$C$13,0))</f>
        <v>Trajectory Solar 3, LLC</v>
      </c>
      <c r="D6" s="41">
        <f>IF(_xlfn.XLOOKUP(B6,' Group A - Scores'!$B$7:$B$13,' Group A - Scores'!$D$7:$D$13,0)=0,"",_xlfn.XLOOKUP(B6,' Group A - Scores'!$B$7:$B$13,' Group A - Scores'!$D$7:$D$13,0))</f>
        <v>2023</v>
      </c>
      <c r="E6" s="41" t="str">
        <f>IF(_xlfn.XLOOKUP(B6,' Group A - Scores'!$B$7:$B$13,' Group A - Scores'!$E$7:$E$13,0)=0,"",_xlfn.XLOOKUP(B6,' Group A - Scores'!$B$7:$B$13,' Group A - Scores'!$E$7:$E$13,0))</f>
        <v>Steel Rivet Solar, LLC</v>
      </c>
      <c r="F6" s="41">
        <f>IF(_xlfn.XLOOKUP(B6,' Group A - Scores'!$B$7:$B$13,' Group A - Scores'!$F$7:$F$13,0)=0,"",_xlfn.XLOOKUP(B6,' Group A - Scores'!$B$7:$B$13,' Group A - Scores'!$F$7:$F$13,0))</f>
        <v>2000</v>
      </c>
      <c r="G6" s="41">
        <f>_xlfn.IFNA(_xlfn.XLOOKUP(B6,' Group A - Scores'!$B$7:$B$13,' Group A - Scores'!$X$7:$X$13),"")</f>
        <v>16</v>
      </c>
      <c r="H6" s="41">
        <f>_xlfn.IFNA(_xlfn.XLOOKUP(B6,' Group A - Scores'!$B$7:$B$13,' Group A - Scores'!$Y$7:$Y$13),"")</f>
        <v>0.56981873406359695</v>
      </c>
    </row>
    <row r="7" spans="1:9">
      <c r="A7" s="54" t="str">
        <f>IF(_xlfn.XLOOKUP(B7,' Group A - Scores'!$B$7:$B$13,' Group A - Scores'!$A$7:$A$13,0)=0,"",_xlfn.XLOOKUP(B7,' Group A - Scores'!$B$7:$B$13,' Group A - Scores'!$A$7:$A$13,0))</f>
        <v/>
      </c>
      <c r="B7" s="41"/>
      <c r="C7" s="42" t="str">
        <f>IF(_xlfn.XLOOKUP(B7,' Group A - Scores'!$B$7:$B$13,' Group A - Scores'!$C$7:$C$13,0)=0,"",_xlfn.XLOOKUP(B7,' Group A - Scores'!$B$7:$B$13,' Group A - Scores'!$C$7:$C$13,0))</f>
        <v/>
      </c>
      <c r="D7" s="41" t="str">
        <f>IF(_xlfn.XLOOKUP(B7,' Group A - Scores'!$B$7:$B$13,' Group A - Scores'!$D$7:$D$13,0)=0,"",_xlfn.XLOOKUP(B7,' Group A - Scores'!$B$7:$B$13,' Group A - Scores'!$D$7:$D$13,0))</f>
        <v/>
      </c>
      <c r="E7" s="41" t="str">
        <f>IF(_xlfn.XLOOKUP(B7,' Group A - Scores'!$B$7:$B$13,' Group A - Scores'!$E$7:$E$13,0)=0,"",_xlfn.XLOOKUP(B7,' Group A - Scores'!$B$7:$B$13,' Group A - Scores'!$E$7:$E$13,0))</f>
        <v/>
      </c>
      <c r="F7" s="43" t="str">
        <f>IF(_xlfn.XLOOKUP(B7,' Group A - Scores'!$B$7:$B$13,' Group A - Scores'!$F$7:$F$13,0)=0,"",_xlfn.XLOOKUP(B7,' Group A - Scores'!$B$7:$B$13,' Group A - Scores'!$F$7:$F$13,0))</f>
        <v/>
      </c>
      <c r="G7" s="43" t="str">
        <f>_xlfn.IFNA(_xlfn.XLOOKUP(B7,' Group A - Scores'!$B$7:$B$13,' Group A - Scores'!$X$7:$X$13),"")</f>
        <v/>
      </c>
      <c r="H7" s="43" t="str">
        <f>_xlfn.IFNA(_xlfn.XLOOKUP(B7,' Group A - Scores'!$B$7:$B$13,' Group A - Scores'!$Y$7:$Y$13),"")</f>
        <v/>
      </c>
    </row>
    <row r="8" spans="1:9">
      <c r="A8" s="54" t="str">
        <f>IF(_xlfn.XLOOKUP(B8,' Group A - Scores'!$B$7:$B$13,' Group A - Scores'!$A$7:$A$13,0)=0,"",_xlfn.XLOOKUP(B8,' Group A - Scores'!$B$7:$B$13,' Group A - Scores'!$A$7:$A$13,0))</f>
        <v/>
      </c>
      <c r="B8" s="41"/>
      <c r="C8" s="42" t="str">
        <f>IF(_xlfn.XLOOKUP(B8,' Group A - Scores'!$B$7:$B$13,' Group A - Scores'!$C$7:$C$13,0)=0,"",_xlfn.XLOOKUP(B8,' Group A - Scores'!$B$7:$B$13,' Group A - Scores'!$C$7:$C$13,0))</f>
        <v/>
      </c>
      <c r="D8" s="41" t="str">
        <f>IF(_xlfn.XLOOKUP(B8,' Group A - Scores'!$B$7:$B$13,' Group A - Scores'!$D$7:$D$13,0)=0,"",_xlfn.XLOOKUP(B8,' Group A - Scores'!$B$7:$B$13,' Group A - Scores'!$D$7:$D$13,0))</f>
        <v/>
      </c>
      <c r="E8" s="41" t="str">
        <f>IF(_xlfn.XLOOKUP(B8,' Group A - Scores'!$B$7:$B$13,' Group A - Scores'!$E$7:$E$13,0)=0,"",_xlfn.XLOOKUP(B8,' Group A - Scores'!$B$7:$B$13,' Group A - Scores'!$E$7:$E$13,0))</f>
        <v/>
      </c>
      <c r="F8" s="43" t="str">
        <f>IF(_xlfn.XLOOKUP(B8,' Group A - Scores'!$B$7:$B$13,' Group A - Scores'!$F$7:$F$13,0)=0,"",_xlfn.XLOOKUP(B8,' Group A - Scores'!$B$7:$B$13,' Group A - Scores'!$F$7:$F$13,0))</f>
        <v/>
      </c>
      <c r="G8" s="41" t="str">
        <f>_xlfn.IFNA(_xlfn.XLOOKUP(B8,' Group A - Scores'!$B$7:$B$13,' Group A - Scores'!$X$7:$X$13),"")</f>
        <v/>
      </c>
      <c r="H8" s="41" t="str">
        <f>_xlfn.IFNA(_xlfn.XLOOKUP(B8,' Group A - Scores'!$B$7:$B$13,' Group A - Scores'!$Y$7:$Y$13),"")</f>
        <v/>
      </c>
    </row>
    <row r="9" spans="1:9">
      <c r="A9" s="54" t="str">
        <f>IF(_xlfn.XLOOKUP(B9,' Group A - Scores'!$B$7:$B$13,' Group A - Scores'!$A$7:$A$13,0)=0,"",_xlfn.XLOOKUP(B9,' Group A - Scores'!$B$7:$B$13,' Group A - Scores'!$A$7:$A$13,0))</f>
        <v/>
      </c>
      <c r="B9" s="41"/>
      <c r="C9" s="42" t="str">
        <f>IF(_xlfn.XLOOKUP(B9,' Group A - Scores'!$B$7:$B$13,' Group A - Scores'!$C$7:$C$13,0)=0,"",_xlfn.XLOOKUP(B9,' Group A - Scores'!$B$7:$B$13,' Group A - Scores'!$C$7:$C$13,0))</f>
        <v/>
      </c>
      <c r="D9" s="41" t="str">
        <f>IF(_xlfn.XLOOKUP(B9,' Group A - Scores'!$B$7:$B$13,' Group A - Scores'!$D$7:$D$13,0)=0,"",_xlfn.XLOOKUP(B9,' Group A - Scores'!$B$7:$B$13,' Group A - Scores'!$D$7:$D$13,0))</f>
        <v/>
      </c>
      <c r="E9" s="41" t="str">
        <f>IF(_xlfn.XLOOKUP(B9,' Group A - Scores'!$B$7:$B$13,' Group A - Scores'!$E$7:$E$13,0)=0,"",_xlfn.XLOOKUP(B9,' Group A - Scores'!$B$7:$B$13,' Group A - Scores'!$E$7:$E$13,0))</f>
        <v/>
      </c>
      <c r="F9" s="43" t="str">
        <f>IF(_xlfn.XLOOKUP(B9,' Group A - Scores'!$B$7:$B$13,' Group A - Scores'!$F$7:$F$13,0)=0,"",_xlfn.XLOOKUP(B9,' Group A - Scores'!$B$7:$B$13,' Group A - Scores'!$F$7:$F$13,0))</f>
        <v/>
      </c>
      <c r="G9" s="41" t="str">
        <f>_xlfn.IFNA(_xlfn.XLOOKUP(B9,' Group A - Scores'!$B$7:$B$13,' Group A - Scores'!$X$7:$X$13),"")</f>
        <v/>
      </c>
      <c r="H9" s="41" t="str">
        <f>_xlfn.IFNA(_xlfn.XLOOKUP(B9,' Group A - Scores'!$B$7:$B$13,' Group A - Scores'!$Y$7:$Y$13),"")</f>
        <v/>
      </c>
    </row>
    <row r="10" spans="1:9">
      <c r="A10" s="54" t="str">
        <f>IF(_xlfn.XLOOKUP(B10,' Group A - Scores'!$B$7:$B$13,' Group A - Scores'!$A$7:$A$13,0)=0,"",_xlfn.XLOOKUP(B10,' Group A - Scores'!$B$7:$B$13,' Group A - Scores'!$A$7:$A$13,0))</f>
        <v/>
      </c>
      <c r="B10" s="41"/>
      <c r="C10" s="42" t="str">
        <f>IF(_xlfn.XLOOKUP(B10,' Group A - Scores'!$B$7:$B$13,' Group A - Scores'!$C$7:$C$13,0)=0,"",_xlfn.XLOOKUP(B10,' Group A - Scores'!$B$7:$B$13,' Group A - Scores'!$C$7:$C$13,0))</f>
        <v/>
      </c>
      <c r="D10" s="41" t="str">
        <f>IF(_xlfn.XLOOKUP(B10,' Group A - Scores'!$B$7:$B$13,' Group A - Scores'!$D$7:$D$13,0)=0,"",_xlfn.XLOOKUP(B10,' Group A - Scores'!$B$7:$B$13,' Group A - Scores'!$D$7:$D$13,0))</f>
        <v/>
      </c>
      <c r="E10" s="41" t="str">
        <f>IF(_xlfn.XLOOKUP(B10,' Group A - Scores'!$B$7:$B$13,' Group A - Scores'!$E$7:$E$13,0)=0,"",_xlfn.XLOOKUP(B10,' Group A - Scores'!$B$7:$B$13,' Group A - Scores'!$E$7:$E$13,0))</f>
        <v/>
      </c>
      <c r="F10" s="43" t="str">
        <f>IF(_xlfn.XLOOKUP(B10,' Group A - Scores'!$B$7:$B$13,' Group A - Scores'!$F$7:$F$13,0)=0,"",_xlfn.XLOOKUP(B10,' Group A - Scores'!$B$7:$B$13,' Group A - Scores'!$F$7:$F$13,0))</f>
        <v/>
      </c>
      <c r="G10" s="43" t="str">
        <f>_xlfn.IFNA(_xlfn.XLOOKUP(B10,' Group A - Scores'!$B$7:$B$13,' Group A - Scores'!$X$7:$X$13),"")</f>
        <v/>
      </c>
      <c r="H10" s="43" t="str">
        <f>_xlfn.IFNA(_xlfn.XLOOKUP(B10,' Group A - Scores'!$B$7:$B$13,' Group A - Scores'!$Y$7:$Y$13),"")</f>
        <v/>
      </c>
    </row>
    <row r="11" spans="1:9">
      <c r="A11" s="54" t="str">
        <f>IF(_xlfn.XLOOKUP(B11,' Group A - Scores'!$B$7:$B$13,' Group A - Scores'!$A$7:$A$13,0)=0,"",_xlfn.XLOOKUP(B11,' Group A - Scores'!$B$7:$B$13,' Group A - Scores'!$A$7:$A$13,0))</f>
        <v/>
      </c>
      <c r="B11" s="41"/>
      <c r="C11" s="42" t="str">
        <f>IF(_xlfn.XLOOKUP(B11,' Group A - Scores'!$B$7:$B$13,' Group A - Scores'!$C$7:$C$13,0)=0,"",_xlfn.XLOOKUP(B11,' Group A - Scores'!$B$7:$B$13,' Group A - Scores'!$C$7:$C$13,0))</f>
        <v/>
      </c>
      <c r="D11" s="41" t="str">
        <f>IF(_xlfn.XLOOKUP(B11,' Group A - Scores'!$B$7:$B$13,' Group A - Scores'!$D$7:$D$13,0)=0,"",_xlfn.XLOOKUP(B11,' Group A - Scores'!$B$7:$B$13,' Group A - Scores'!$D$7:$D$13,0))</f>
        <v/>
      </c>
      <c r="E11" s="41" t="str">
        <f>IF(_xlfn.XLOOKUP(B11,' Group A - Scores'!$B$7:$B$13,' Group A - Scores'!$E$7:$E$13,0)=0,"",_xlfn.XLOOKUP(B11,' Group A - Scores'!$B$7:$B$13,' Group A - Scores'!$E$7:$E$13,0))</f>
        <v/>
      </c>
      <c r="F11" s="43" t="str">
        <f>IF(_xlfn.XLOOKUP(B11,' Group A - Scores'!$B$7:$B$13,' Group A - Scores'!$F$7:$F$13,0)=0,"",_xlfn.XLOOKUP(B11,' Group A - Scores'!$B$7:$B$13,' Group A - Scores'!$F$7:$F$13,0))</f>
        <v/>
      </c>
      <c r="G11" s="41" t="str">
        <f>_xlfn.IFNA(_xlfn.XLOOKUP(B11,' Group A - Scores'!$B$7:$B$13,' Group A - Scores'!$X$7:$X$13),"")</f>
        <v/>
      </c>
      <c r="H11" s="41" t="str">
        <f>_xlfn.IFNA(_xlfn.XLOOKUP(B11,' Group A - Scores'!$B$7:$B$13,' Group A - Scores'!$Y$7:$Y$13),"")</f>
        <v/>
      </c>
    </row>
    <row r="12" spans="1:9">
      <c r="A12" s="54" t="str">
        <f>IF(_xlfn.XLOOKUP(B12,' Group A - Scores'!$B$7:$B$13,' Group A - Scores'!$A$7:$A$13,0)=0,"",_xlfn.XLOOKUP(B12,' Group A - Scores'!$B$7:$B$13,' Group A - Scores'!$A$7:$A$13,0))</f>
        <v/>
      </c>
      <c r="B12" s="41"/>
      <c r="C12" s="42" t="str">
        <f>IF(_xlfn.XLOOKUP(B12,' Group A - Scores'!$B$7:$B$13,' Group A - Scores'!$C$7:$C$13,0)=0,"",_xlfn.XLOOKUP(B12,' Group A - Scores'!$B$7:$B$13,' Group A - Scores'!$C$7:$C$13,0))</f>
        <v/>
      </c>
      <c r="D12" s="41" t="str">
        <f>IF(_xlfn.XLOOKUP(B12,' Group A - Scores'!$B$7:$B$13,' Group A - Scores'!$D$7:$D$13,0)=0,"",_xlfn.XLOOKUP(B12,' Group A - Scores'!$B$7:$B$13,' Group A - Scores'!$D$7:$D$13,0))</f>
        <v/>
      </c>
      <c r="E12" s="41" t="str">
        <f>IF(_xlfn.XLOOKUP(B12,' Group A - Scores'!$B$7:$B$13,' Group A - Scores'!$E$7:$E$13,0)=0,"",_xlfn.XLOOKUP(B12,' Group A - Scores'!$B$7:$B$13,' Group A - Scores'!$E$7:$E$13,0))</f>
        <v/>
      </c>
      <c r="F12" s="43" t="str">
        <f>IF(_xlfn.XLOOKUP(B12,' Group A - Scores'!$B$7:$B$13,' Group A - Scores'!$F$7:$F$13,0)=0,"",_xlfn.XLOOKUP(B12,' Group A - Scores'!$B$7:$B$13,' Group A - Scores'!$F$7:$F$13,0))</f>
        <v/>
      </c>
      <c r="G12" s="41" t="str">
        <f>_xlfn.IFNA(_xlfn.XLOOKUP(B12,' Group A - Scores'!$B$7:$B$13,' Group A - Scores'!$X$7:$X$13),"")</f>
        <v/>
      </c>
      <c r="H12" s="41" t="str">
        <f>_xlfn.IFNA(_xlfn.XLOOKUP(B12,' Group A - Scores'!$B$7:$B$13,' Group A - Scores'!$Y$7:$Y$13),"")</f>
        <v/>
      </c>
    </row>
    <row r="13" spans="1:9">
      <c r="A13" s="54" t="str">
        <f>IF(_xlfn.XLOOKUP(B13,' Group A - Scores'!$B$7:$B$13,' Group A - Scores'!$A$7:$A$13,0)=0,"",_xlfn.XLOOKUP(B13,' Group A - Scores'!$B$7:$B$13,' Group A - Scores'!$A$7:$A$13,0))</f>
        <v/>
      </c>
      <c r="B13" s="41"/>
      <c r="C13" s="42" t="str">
        <f>IF(_xlfn.XLOOKUP(B13,' Group A - Scores'!$B$7:$B$13,' Group A - Scores'!$C$7:$C$13,0)=0,"",_xlfn.XLOOKUP(B13,' Group A - Scores'!$B$7:$B$13,' Group A - Scores'!$C$7:$C$13,0))</f>
        <v/>
      </c>
      <c r="D13" s="41" t="str">
        <f>IF(_xlfn.XLOOKUP(B13,' Group A - Scores'!$B$7:$B$13,' Group A - Scores'!$D$7:$D$13,0)=0,"",_xlfn.XLOOKUP(B13,' Group A - Scores'!$B$7:$B$13,' Group A - Scores'!$D$7:$D$13,0))</f>
        <v/>
      </c>
      <c r="E13" s="41" t="str">
        <f>IF(_xlfn.XLOOKUP(B13,' Group A - Scores'!$B$7:$B$13,' Group A - Scores'!$E$7:$E$13,0)=0,"",_xlfn.XLOOKUP(B13,' Group A - Scores'!$B$7:$B$13,' Group A - Scores'!$E$7:$E$13,0))</f>
        <v/>
      </c>
      <c r="F13" s="43" t="str">
        <f>IF(_xlfn.XLOOKUP(B13,' Group A - Scores'!$B$7:$B$13,' Group A - Scores'!$F$7:$F$13,0)=0,"",_xlfn.XLOOKUP(B13,' Group A - Scores'!$B$7:$B$13,' Group A - Scores'!$F$7:$F$13,0))</f>
        <v/>
      </c>
      <c r="G13" s="43" t="str">
        <f>_xlfn.IFNA(_xlfn.XLOOKUP(B13,' Group A - Scores'!$B$7:$B$13,' Group A - Scores'!$X$7:$X$13),"")</f>
        <v/>
      </c>
      <c r="H13" s="43" t="str">
        <f>_xlfn.IFNA(_xlfn.XLOOKUP(B13,' Group A - Scores'!$B$7:$B$13,' Group A - Scores'!$Y$7:$Y$13),"")</f>
        <v/>
      </c>
    </row>
    <row r="14" spans="1:9">
      <c r="A14" s="54" t="str">
        <f>IF(_xlfn.XLOOKUP(B14,' Group A - Scores'!$B$7:$B$13,' Group A - Scores'!$A$7:$A$13,0)=0,"",_xlfn.XLOOKUP(B14,' Group A - Scores'!$B$7:$B$13,' Group A - Scores'!$A$7:$A$13,0))</f>
        <v/>
      </c>
      <c r="B14" s="41"/>
      <c r="C14" s="42" t="str">
        <f>IF(_xlfn.XLOOKUP(B14,' Group A - Scores'!$B$7:$B$13,' Group A - Scores'!$C$7:$C$13,0)=0,"",_xlfn.XLOOKUP(B14,' Group A - Scores'!$B$7:$B$13,' Group A - Scores'!$C$7:$C$13,0))</f>
        <v/>
      </c>
      <c r="D14" s="41" t="str">
        <f>IF(_xlfn.XLOOKUP(B14,' Group A - Scores'!$B$7:$B$13,' Group A - Scores'!$D$7:$D$13,0)=0,"",_xlfn.XLOOKUP(B14,' Group A - Scores'!$B$7:$B$13,' Group A - Scores'!$D$7:$D$13,0))</f>
        <v/>
      </c>
      <c r="E14" s="41" t="str">
        <f>IF(_xlfn.XLOOKUP(B14,' Group A - Scores'!$B$7:$B$13,' Group A - Scores'!$E$7:$E$13,0)=0,"",_xlfn.XLOOKUP(B14,' Group A - Scores'!$B$7:$B$13,' Group A - Scores'!$E$7:$E$13,0))</f>
        <v/>
      </c>
      <c r="F14" s="43" t="str">
        <f>IF(_xlfn.XLOOKUP(B14,' Group A - Scores'!$B$7:$B$13,' Group A - Scores'!$F$7:$F$13,0)=0,"",_xlfn.XLOOKUP(B14,' Group A - Scores'!$B$7:$B$13,' Group A - Scores'!$F$7:$F$13,0))</f>
        <v/>
      </c>
      <c r="G14" s="41" t="str">
        <f>_xlfn.IFNA(_xlfn.XLOOKUP(B14,' Group A - Scores'!$B$7:$B$13,' Group A - Scores'!$X$7:$X$13),"")</f>
        <v/>
      </c>
      <c r="H14" s="41" t="str">
        <f>_xlfn.IFNA(_xlfn.XLOOKUP(B14,' Group A - Scores'!$B$7:$B$13,' Group A - Scores'!$Y$7:$Y$13),"")</f>
        <v/>
      </c>
    </row>
    <row r="15" spans="1:9">
      <c r="A15" s="54" t="str">
        <f>IF(_xlfn.XLOOKUP(B15,' Group A - Scores'!$B$7:$B$13,' Group A - Scores'!$A$7:$A$13,0)=0,"",_xlfn.XLOOKUP(B15,' Group A - Scores'!$B$7:$B$13,' Group A - Scores'!$A$7:$A$13,0))</f>
        <v/>
      </c>
      <c r="B15" s="41"/>
      <c r="C15" s="42" t="str">
        <f>IF(_xlfn.XLOOKUP(B15,' Group A - Scores'!$B$7:$B$13,' Group A - Scores'!$C$7:$C$13,0)=0,"",_xlfn.XLOOKUP(B15,' Group A - Scores'!$B$7:$B$13,' Group A - Scores'!$C$7:$C$13,0))</f>
        <v/>
      </c>
      <c r="D15" s="41" t="str">
        <f>IF(_xlfn.XLOOKUP(B15,' Group A - Scores'!$B$7:$B$13,' Group A - Scores'!$D$7:$D$13,0)=0,"",_xlfn.XLOOKUP(B15,' Group A - Scores'!$B$7:$B$13,' Group A - Scores'!$D$7:$D$13,0))</f>
        <v/>
      </c>
      <c r="E15" s="41" t="str">
        <f>IF(_xlfn.XLOOKUP(B15,' Group A - Scores'!$B$7:$B$13,' Group A - Scores'!$E$7:$E$13,0)=0,"",_xlfn.XLOOKUP(B15,' Group A - Scores'!$B$7:$B$13,' Group A - Scores'!$E$7:$E$13,0))</f>
        <v/>
      </c>
      <c r="F15" s="43" t="str">
        <f>IF(_xlfn.XLOOKUP(B15,' Group A - Scores'!$B$7:$B$13,' Group A - Scores'!$F$7:$F$13,0)=0,"",_xlfn.XLOOKUP(B15,' Group A - Scores'!$B$7:$B$13,' Group A - Scores'!$F$7:$F$13,0))</f>
        <v/>
      </c>
      <c r="G15" s="41" t="str">
        <f>_xlfn.IFNA(_xlfn.XLOOKUP(B15,' Group A - Scores'!$B$7:$B$13,' Group A - Scores'!$X$7:$X$13),"")</f>
        <v/>
      </c>
      <c r="H15" s="41" t="str">
        <f>_xlfn.IFNA(_xlfn.XLOOKUP(B15,' Group A - Scores'!$B$7:$B$13,' Group A - Scores'!$Y$7:$Y$13),"")</f>
        <v/>
      </c>
    </row>
    <row r="16" spans="1:9">
      <c r="A16" s="54" t="str">
        <f>IF(_xlfn.XLOOKUP(B16,' Group A - Scores'!$B$7:$B$13,' Group A - Scores'!$A$7:$A$13,0)=0,"",_xlfn.XLOOKUP(B16,' Group A - Scores'!$B$7:$B$13,' Group A - Scores'!$A$7:$A$13,0))</f>
        <v/>
      </c>
      <c r="B16" s="41"/>
      <c r="C16" s="42" t="str">
        <f>IF(_xlfn.XLOOKUP(B16,' Group A - Scores'!$B$7:$B$13,' Group A - Scores'!$C$7:$C$13,0)=0,"",_xlfn.XLOOKUP(B16,' Group A - Scores'!$B$7:$B$13,' Group A - Scores'!$C$7:$C$13,0))</f>
        <v/>
      </c>
      <c r="D16" s="41" t="str">
        <f>IF(_xlfn.XLOOKUP(B16,' Group A - Scores'!$B$7:$B$13,' Group A - Scores'!$D$7:$D$13,0)=0,"",_xlfn.XLOOKUP(B16,' Group A - Scores'!$B$7:$B$13,' Group A - Scores'!$D$7:$D$13,0))</f>
        <v/>
      </c>
      <c r="E16" s="41" t="str">
        <f>IF(_xlfn.XLOOKUP(B16,' Group A - Scores'!$B$7:$B$13,' Group A - Scores'!$E$7:$E$13,0)=0,"",_xlfn.XLOOKUP(B16,' Group A - Scores'!$B$7:$B$13,' Group A - Scores'!$E$7:$E$13,0))</f>
        <v/>
      </c>
      <c r="F16" s="43" t="str">
        <f>IF(_xlfn.XLOOKUP(B16,' Group A - Scores'!$B$7:$B$13,' Group A - Scores'!$F$7:$F$13,0)=0,"",_xlfn.XLOOKUP(B16,' Group A - Scores'!$B$7:$B$13,' Group A - Scores'!$F$7:$F$13,0))</f>
        <v/>
      </c>
      <c r="G16" s="43" t="str">
        <f>_xlfn.IFNA(_xlfn.XLOOKUP(B16,' Group A - Scores'!$B$7:$B$13,' Group A - Scores'!$X$7:$X$13),"")</f>
        <v/>
      </c>
      <c r="H16" s="43" t="str">
        <f>_xlfn.IFNA(_xlfn.XLOOKUP(B16,' Group A - Scores'!$B$7:$B$13,' Group A - Scores'!$Y$7:$Y$13),"")</f>
        <v/>
      </c>
    </row>
    <row r="17" spans="1:8">
      <c r="A17" s="54" t="str">
        <f>IF(_xlfn.XLOOKUP(B17,' Group A - Scores'!$B$7:$B$13,' Group A - Scores'!$A$7:$A$13,0)=0,"",_xlfn.XLOOKUP(B17,' Group A - Scores'!$B$7:$B$13,' Group A - Scores'!$A$7:$A$13,0))</f>
        <v/>
      </c>
      <c r="B17" s="43"/>
      <c r="C17" s="42" t="str">
        <f>IF(_xlfn.XLOOKUP(B17,' Group A - Scores'!$B$7:$B$13,' Group A - Scores'!$C$7:$C$13,0)=0,"",_xlfn.XLOOKUP(B17,' Group A - Scores'!$B$7:$B$13,' Group A - Scores'!$C$7:$C$13,0))</f>
        <v/>
      </c>
      <c r="D17" s="41" t="str">
        <f>IF(_xlfn.XLOOKUP(B17,' Group A - Scores'!$B$7:$B$13,' Group A - Scores'!$D$7:$D$13,0)=0,"",_xlfn.XLOOKUP(B17,' Group A - Scores'!$B$7:$B$13,' Group A - Scores'!$D$7:$D$13,0))</f>
        <v/>
      </c>
      <c r="E17" s="41" t="str">
        <f>IF(_xlfn.XLOOKUP(B17,' Group A - Scores'!$B$7:$B$13,' Group A - Scores'!$E$7:$E$13,0)=0,"",_xlfn.XLOOKUP(B17,' Group A - Scores'!$B$7:$B$13,' Group A - Scores'!$E$7:$E$13,0))</f>
        <v/>
      </c>
      <c r="F17" s="43" t="str">
        <f>IF(_xlfn.XLOOKUP(B17,' Group A - Scores'!$B$7:$B$13,' Group A - Scores'!$F$7:$F$13,0)=0,"",_xlfn.XLOOKUP(B17,' Group A - Scores'!$B$7:$B$13,' Group A - Scores'!$F$7:$F$13,0))</f>
        <v/>
      </c>
      <c r="G17" s="41" t="str">
        <f>_xlfn.IFNA(_xlfn.XLOOKUP(B17,' Group A - Scores'!$B$7:$B$13,' Group A - Scores'!$X$7:$X$13),"")</f>
        <v/>
      </c>
      <c r="H17" s="41" t="str">
        <f>_xlfn.IFNA(_xlfn.XLOOKUP(B17,' Group A - Scores'!$B$7:$B$13,' Group A - Scores'!$Y$7:$Y$13),"")</f>
        <v/>
      </c>
    </row>
    <row r="18" spans="1:8">
      <c r="A18" s="54" t="str">
        <f>IF(_xlfn.XLOOKUP(B18,' Group A - Scores'!$B$7:$B$13,' Group A - Scores'!$A$7:$A$13,0)=0,"",_xlfn.XLOOKUP(B18,' Group A - Scores'!$B$7:$B$13,' Group A - Scores'!$A$7:$A$13,0))</f>
        <v/>
      </c>
      <c r="B18" s="41"/>
      <c r="C18" s="42" t="str">
        <f>IF(_xlfn.XLOOKUP(B18,' Group A - Scores'!$B$7:$B$13,' Group A - Scores'!$C$7:$C$13,0)=0,"",_xlfn.XLOOKUP(B18,' Group A - Scores'!$B$7:$B$13,' Group A - Scores'!$C$7:$C$13,0))</f>
        <v/>
      </c>
      <c r="D18" s="41" t="str">
        <f>IF(_xlfn.XLOOKUP(B18,' Group A - Scores'!$B$7:$B$13,' Group A - Scores'!$D$7:$D$13,0)=0,"",_xlfn.XLOOKUP(B18,' Group A - Scores'!$B$7:$B$13,' Group A - Scores'!$D$7:$D$13,0))</f>
        <v/>
      </c>
      <c r="E18" s="41" t="str">
        <f>IF(_xlfn.XLOOKUP(B18,' Group A - Scores'!$B$7:$B$13,' Group A - Scores'!$E$7:$E$13,0)=0,"",_xlfn.XLOOKUP(B18,' Group A - Scores'!$B$7:$B$13,' Group A - Scores'!$E$7:$E$13,0))</f>
        <v/>
      </c>
      <c r="F18" s="43" t="str">
        <f>IF(_xlfn.XLOOKUP(B18,' Group A - Scores'!$B$7:$B$13,' Group A - Scores'!$F$7:$F$13,0)=0,"",_xlfn.XLOOKUP(B18,' Group A - Scores'!$B$7:$B$13,' Group A - Scores'!$F$7:$F$13,0))</f>
        <v/>
      </c>
      <c r="G18" s="41" t="str">
        <f>_xlfn.IFNA(_xlfn.XLOOKUP(B18,' Group A - Scores'!$B$7:$B$13,' Group A - Scores'!$X$7:$X$13),"")</f>
        <v/>
      </c>
      <c r="H18" s="41" t="str">
        <f>_xlfn.IFNA(_xlfn.XLOOKUP(B18,' Group A - Scores'!$B$7:$B$13,' Group A - Scores'!$Y$7:$Y$13),"")</f>
        <v/>
      </c>
    </row>
    <row r="19" spans="1:8">
      <c r="A19" s="54" t="str">
        <f>IF(_xlfn.XLOOKUP(B19,' Group A - Scores'!$B$7:$B$13,' Group A - Scores'!$A$7:$A$13,0)=0,"",_xlfn.XLOOKUP(B19,' Group A - Scores'!$B$7:$B$13,' Group A - Scores'!$A$7:$A$13,0))</f>
        <v/>
      </c>
      <c r="B19" s="41"/>
      <c r="C19" s="42" t="str">
        <f>IF(_xlfn.XLOOKUP(B19,' Group A - Scores'!$B$7:$B$13,' Group A - Scores'!$C$7:$C$13,0)=0,"",_xlfn.XLOOKUP(B19,' Group A - Scores'!$B$7:$B$13,' Group A - Scores'!$C$7:$C$13,0))</f>
        <v/>
      </c>
      <c r="D19" s="41" t="str">
        <f>IF(_xlfn.XLOOKUP(B19,' Group A - Scores'!$B$7:$B$13,' Group A - Scores'!$D$7:$D$13,0)=0,"",_xlfn.XLOOKUP(B19,' Group A - Scores'!$B$7:$B$13,' Group A - Scores'!$D$7:$D$13,0))</f>
        <v/>
      </c>
      <c r="E19" s="41" t="str">
        <f>IF(_xlfn.XLOOKUP(B19,' Group A - Scores'!$B$7:$B$13,' Group A - Scores'!$E$7:$E$13,0)=0,"",_xlfn.XLOOKUP(B19,' Group A - Scores'!$B$7:$B$13,' Group A - Scores'!$E$7:$E$13,0))</f>
        <v/>
      </c>
      <c r="F19" s="43" t="str">
        <f>IF(_xlfn.XLOOKUP(B19,' Group A - Scores'!$B$7:$B$13,' Group A - Scores'!$F$7:$F$13,0)=0,"",_xlfn.XLOOKUP(B19,' Group A - Scores'!$B$7:$B$13,' Group A - Scores'!$F$7:$F$13,0))</f>
        <v/>
      </c>
      <c r="G19" s="43" t="str">
        <f>_xlfn.IFNA(_xlfn.XLOOKUP(B19,' Group A - Scores'!$B$7:$B$13,' Group A - Scores'!$X$7:$X$13),"")</f>
        <v/>
      </c>
      <c r="H19" s="43" t="str">
        <f>_xlfn.IFNA(_xlfn.XLOOKUP(B19,' Group A - Scores'!$B$7:$B$13,' Group A - Scores'!$Y$7:$Y$13),"")</f>
        <v/>
      </c>
    </row>
    <row r="20" spans="1:8">
      <c r="A20" s="54" t="str">
        <f>IF(_xlfn.XLOOKUP(B20,' Group A - Scores'!$B$7:$B$13,' Group A - Scores'!$A$7:$A$13,0)=0,"",_xlfn.XLOOKUP(B20,' Group A - Scores'!$B$7:$B$13,' Group A - Scores'!$A$7:$A$13,0))</f>
        <v/>
      </c>
      <c r="B20" s="41"/>
      <c r="C20" s="42" t="str">
        <f>IF(_xlfn.XLOOKUP(B20,' Group A - Scores'!$B$7:$B$13,' Group A - Scores'!$C$7:$C$13,0)=0,"",_xlfn.XLOOKUP(B20,' Group A - Scores'!$B$7:$B$13,' Group A - Scores'!$C$7:$C$13,0))</f>
        <v/>
      </c>
      <c r="D20" s="41" t="str">
        <f>IF(_xlfn.XLOOKUP(B20,' Group A - Scores'!$B$7:$B$13,' Group A - Scores'!$D$7:$D$13,0)=0,"",_xlfn.XLOOKUP(B20,' Group A - Scores'!$B$7:$B$13,' Group A - Scores'!$D$7:$D$13,0))</f>
        <v/>
      </c>
      <c r="E20" s="41" t="str">
        <f>IF(_xlfn.XLOOKUP(B20,' Group A - Scores'!$B$7:$B$13,' Group A - Scores'!$E$7:$E$13,0)=0,"",_xlfn.XLOOKUP(B20,' Group A - Scores'!$B$7:$B$13,' Group A - Scores'!$E$7:$E$13,0))</f>
        <v/>
      </c>
      <c r="F20" s="43" t="str">
        <f>IF(_xlfn.XLOOKUP(B20,' Group A - Scores'!$B$7:$B$13,' Group A - Scores'!$F$7:$F$13,0)=0,"",_xlfn.XLOOKUP(B20,' Group A - Scores'!$B$7:$B$13,' Group A - Scores'!$F$7:$F$13,0))</f>
        <v/>
      </c>
      <c r="G20" s="41" t="str">
        <f>_xlfn.IFNA(_xlfn.XLOOKUP(B20,' Group A - Scores'!$B$7:$B$13,' Group A - Scores'!$X$7:$X$13),"")</f>
        <v/>
      </c>
      <c r="H20" s="41" t="str">
        <f>_xlfn.IFNA(_xlfn.XLOOKUP(B20,' Group A - Scores'!$B$7:$B$13,' Group A - Scores'!$Y$7:$Y$13),"")</f>
        <v/>
      </c>
    </row>
    <row r="21" spans="1:8">
      <c r="A21" s="54" t="str">
        <f>IF(_xlfn.XLOOKUP(B21,' Group A - Scores'!$B$7:$B$13,' Group A - Scores'!$A$7:$A$13,0)=0,"",_xlfn.XLOOKUP(B21,' Group A - Scores'!$B$7:$B$13,' Group A - Scores'!$A$7:$A$13,0))</f>
        <v/>
      </c>
      <c r="B21" s="43"/>
      <c r="C21" s="42" t="str">
        <f>IF(_xlfn.XLOOKUP(B21,' Group A - Scores'!$B$7:$B$13,' Group A - Scores'!$C$7:$C$13,0)=0,"",_xlfn.XLOOKUP(B21,' Group A - Scores'!$B$7:$B$13,' Group A - Scores'!$C$7:$C$13,0))</f>
        <v/>
      </c>
      <c r="D21" s="41" t="str">
        <f>IF(_xlfn.XLOOKUP(B21,' Group A - Scores'!$B$7:$B$13,' Group A - Scores'!$D$7:$D$13,0)=0,"",_xlfn.XLOOKUP(B21,' Group A - Scores'!$B$7:$B$13,' Group A - Scores'!$D$7:$D$13,0))</f>
        <v/>
      </c>
      <c r="E21" s="41" t="str">
        <f>IF(_xlfn.XLOOKUP(B21,' Group A - Scores'!$B$7:$B$13,' Group A - Scores'!$E$7:$E$13,0)=0,"",_xlfn.XLOOKUP(B21,' Group A - Scores'!$B$7:$B$13,' Group A - Scores'!$E$7:$E$13,0))</f>
        <v/>
      </c>
      <c r="F21" s="43" t="str">
        <f>IF(_xlfn.XLOOKUP(B21,' Group A - Scores'!$B$7:$B$13,' Group A - Scores'!$F$7:$F$13,0)=0,"",_xlfn.XLOOKUP(B21,' Group A - Scores'!$B$7:$B$13,' Group A - Scores'!$F$7:$F$13,0))</f>
        <v/>
      </c>
      <c r="G21" s="41" t="str">
        <f>_xlfn.IFNA(_xlfn.XLOOKUP(B21,' Group A - Scores'!$B$7:$B$13,' Group A - Scores'!$X$7:$X$13),"")</f>
        <v/>
      </c>
      <c r="H21" s="41" t="str">
        <f>_xlfn.IFNA(_xlfn.XLOOKUP(B21,' Group A - Scores'!$B$7:$B$13,' Group A - Scores'!$Y$7:$Y$13),"")</f>
        <v/>
      </c>
    </row>
    <row r="22" spans="1:8">
      <c r="A22" s="54" t="str">
        <f>IF(_xlfn.XLOOKUP(B22,' Group A - Scores'!$B$7:$B$13,' Group A - Scores'!$A$7:$A$13,0)=0,"",_xlfn.XLOOKUP(B22,' Group A - Scores'!$B$7:$B$13,' Group A - Scores'!$A$7:$A$13,0))</f>
        <v/>
      </c>
      <c r="B22" s="41"/>
      <c r="C22" s="42" t="str">
        <f>IF(_xlfn.XLOOKUP(B22,' Group A - Scores'!$B$7:$B$13,' Group A - Scores'!$C$7:$C$13,0)=0,"",_xlfn.XLOOKUP(B22,' Group A - Scores'!$B$7:$B$13,' Group A - Scores'!$C$7:$C$13,0))</f>
        <v/>
      </c>
      <c r="D22" s="41" t="str">
        <f>IF(_xlfn.XLOOKUP(B22,' Group A - Scores'!$B$7:$B$13,' Group A - Scores'!$D$7:$D$13,0)=0,"",_xlfn.XLOOKUP(B22,' Group A - Scores'!$B$7:$B$13,' Group A - Scores'!$D$7:$D$13,0))</f>
        <v/>
      </c>
      <c r="E22" s="41" t="str">
        <f>IF(_xlfn.XLOOKUP(B22,' Group A - Scores'!$B$7:$B$13,' Group A - Scores'!$E$7:$E$13,0)=0,"",_xlfn.XLOOKUP(B22,' Group A - Scores'!$B$7:$B$13,' Group A - Scores'!$E$7:$E$13,0))</f>
        <v/>
      </c>
      <c r="F22" s="43" t="str">
        <f>IF(_xlfn.XLOOKUP(B22,' Group A - Scores'!$B$7:$B$13,' Group A - Scores'!$F$7:$F$13,0)=0,"",_xlfn.XLOOKUP(B22,' Group A - Scores'!$B$7:$B$13,' Group A - Scores'!$F$7:$F$13,0))</f>
        <v/>
      </c>
      <c r="G22" s="43" t="str">
        <f>_xlfn.IFNA(_xlfn.XLOOKUP(B22,' Group A - Scores'!$B$7:$B$13,' Group A - Scores'!$X$7:$X$13),"")</f>
        <v/>
      </c>
      <c r="H22" s="43" t="str">
        <f>_xlfn.IFNA(_xlfn.XLOOKUP(B22,' Group A - Scores'!$B$7:$B$13,' Group A - Scores'!$Y$7:$Y$13),"")</f>
        <v/>
      </c>
    </row>
    <row r="23" spans="1:8">
      <c r="A23" s="54" t="str">
        <f>IF(_xlfn.XLOOKUP(B23,' Group A - Scores'!$B$7:$B$13,' Group A - Scores'!$A$7:$A$13,0)=0,"",_xlfn.XLOOKUP(B23,' Group A - Scores'!$B$7:$B$13,' Group A - Scores'!$A$7:$A$13,0))</f>
        <v/>
      </c>
      <c r="B23" s="41"/>
      <c r="C23" s="42" t="str">
        <f>IF(_xlfn.XLOOKUP(B23,' Group A - Scores'!$B$7:$B$13,' Group A - Scores'!$C$7:$C$13,0)=0,"",_xlfn.XLOOKUP(B23,' Group A - Scores'!$B$7:$B$13,' Group A - Scores'!$C$7:$C$13,0))</f>
        <v/>
      </c>
      <c r="D23" s="41" t="str">
        <f>IF(_xlfn.XLOOKUP(B23,' Group A - Scores'!$B$7:$B$13,' Group A - Scores'!$D$7:$D$13,0)=0,"",_xlfn.XLOOKUP(B23,' Group A - Scores'!$B$7:$B$13,' Group A - Scores'!$D$7:$D$13,0))</f>
        <v/>
      </c>
      <c r="E23" s="41" t="str">
        <f>IF(_xlfn.XLOOKUP(B23,' Group A - Scores'!$B$7:$B$13,' Group A - Scores'!$E$7:$E$13,0)=0,"",_xlfn.XLOOKUP(B23,' Group A - Scores'!$B$7:$B$13,' Group A - Scores'!$E$7:$E$13,0))</f>
        <v/>
      </c>
      <c r="F23" s="43" t="str">
        <f>IF(_xlfn.XLOOKUP(B23,' Group A - Scores'!$B$7:$B$13,' Group A - Scores'!$F$7:$F$13,0)=0,"",_xlfn.XLOOKUP(B23,' Group A - Scores'!$B$7:$B$13,' Group A - Scores'!$F$7:$F$13,0))</f>
        <v/>
      </c>
      <c r="G23" s="41" t="str">
        <f>_xlfn.IFNA(_xlfn.XLOOKUP(B23,' Group A - Scores'!$B$7:$B$13,' Group A - Scores'!$X$7:$X$13),"")</f>
        <v/>
      </c>
      <c r="H23" s="41" t="str">
        <f>_xlfn.IFNA(_xlfn.XLOOKUP(B23,' Group A - Scores'!$B$7:$B$13,' Group A - Scores'!$Y$7:$Y$13),"")</f>
        <v/>
      </c>
    </row>
    <row r="24" spans="1:8">
      <c r="A24" s="54" t="str">
        <f>IF(_xlfn.XLOOKUP(B24,' Group A - Scores'!$B$7:$B$13,' Group A - Scores'!$A$7:$A$13,0)=0,"",_xlfn.XLOOKUP(B24,' Group A - Scores'!$B$7:$B$13,' Group A - Scores'!$A$7:$A$13,0))</f>
        <v/>
      </c>
      <c r="B24" s="41"/>
      <c r="C24" s="42" t="str">
        <f>IF(_xlfn.XLOOKUP(B24,' Group A - Scores'!$B$7:$B$13,' Group A - Scores'!$C$7:$C$13,0)=0,"",_xlfn.XLOOKUP(B24,' Group A - Scores'!$B$7:$B$13,' Group A - Scores'!$C$7:$C$13,0))</f>
        <v/>
      </c>
      <c r="D24" s="41" t="str">
        <f>IF(_xlfn.XLOOKUP(B24,' Group A - Scores'!$B$7:$B$13,' Group A - Scores'!$D$7:$D$13,0)=0,"",_xlfn.XLOOKUP(B24,' Group A - Scores'!$B$7:$B$13,' Group A - Scores'!$D$7:$D$13,0))</f>
        <v/>
      </c>
      <c r="E24" s="41" t="str">
        <f>IF(_xlfn.XLOOKUP(B24,' Group A - Scores'!$B$7:$B$13,' Group A - Scores'!$E$7:$E$13,0)=0,"",_xlfn.XLOOKUP(B24,' Group A - Scores'!$B$7:$B$13,' Group A - Scores'!$E$7:$E$13,0))</f>
        <v/>
      </c>
      <c r="F24" s="43" t="str">
        <f>IF(_xlfn.XLOOKUP(B24,' Group A - Scores'!$B$7:$B$13,' Group A - Scores'!$F$7:$F$13,0)=0,"",_xlfn.XLOOKUP(B24,' Group A - Scores'!$B$7:$B$13,' Group A - Scores'!$F$7:$F$13,0))</f>
        <v/>
      </c>
      <c r="G24" s="41" t="str">
        <f>_xlfn.IFNA(_xlfn.XLOOKUP(B24,' Group A - Scores'!$B$7:$B$13,' Group A - Scores'!$X$7:$X$13),"")</f>
        <v/>
      </c>
      <c r="H24" s="41" t="str">
        <f>_xlfn.IFNA(_xlfn.XLOOKUP(B24,' Group A - Scores'!$B$7:$B$13,' Group A - Scores'!$Y$7:$Y$13),"")</f>
        <v/>
      </c>
    </row>
    <row r="25" spans="1:8">
      <c r="A25" s="54" t="str">
        <f>IF(_xlfn.XLOOKUP(B25,' Group A - Scores'!$B$7:$B$13,' Group A - Scores'!$A$7:$A$13,0)=0,"",_xlfn.XLOOKUP(B25,' Group A - Scores'!$B$7:$B$13,' Group A - Scores'!$A$7:$A$13,0))</f>
        <v/>
      </c>
      <c r="B25" s="41"/>
      <c r="C25" s="42" t="str">
        <f>IF(_xlfn.XLOOKUP(B25,' Group A - Scores'!$B$7:$B$13,' Group A - Scores'!$C$7:$C$13,0)=0,"",_xlfn.XLOOKUP(B25,' Group A - Scores'!$B$7:$B$13,' Group A - Scores'!$C$7:$C$13,0))</f>
        <v/>
      </c>
      <c r="D25" s="41" t="str">
        <f>IF(_xlfn.XLOOKUP(B25,' Group A - Scores'!$B$7:$B$13,' Group A - Scores'!$D$7:$D$13,0)=0,"",_xlfn.XLOOKUP(B25,' Group A - Scores'!$B$7:$B$13,' Group A - Scores'!$D$7:$D$13,0))</f>
        <v/>
      </c>
      <c r="E25" s="41" t="str">
        <f>IF(_xlfn.XLOOKUP(B25,' Group A - Scores'!$B$7:$B$13,' Group A - Scores'!$E$7:$E$13,0)=0,"",_xlfn.XLOOKUP(B25,' Group A - Scores'!$B$7:$B$13,' Group A - Scores'!$E$7:$E$13,0))</f>
        <v/>
      </c>
      <c r="F25" s="43" t="str">
        <f>IF(_xlfn.XLOOKUP(B25,' Group A - Scores'!$B$7:$B$13,' Group A - Scores'!$F$7:$F$13,0)=0,"",_xlfn.XLOOKUP(B25,' Group A - Scores'!$B$7:$B$13,' Group A - Scores'!$F$7:$F$13,0))</f>
        <v/>
      </c>
      <c r="G25" s="43" t="str">
        <f>_xlfn.IFNA(_xlfn.XLOOKUP(B25,' Group A - Scores'!$B$7:$B$13,' Group A - Scores'!$X$7:$X$13),"")</f>
        <v/>
      </c>
      <c r="H25" s="43" t="str">
        <f>_xlfn.IFNA(_xlfn.XLOOKUP(B25,' Group A - Scores'!$B$7:$B$13,' Group A - Scores'!$Y$7:$Y$13),"")</f>
        <v/>
      </c>
    </row>
    <row r="26" spans="1:8">
      <c r="A26" s="54" t="str">
        <f>IF(_xlfn.XLOOKUP(B26,' Group A - Scores'!$B$7:$B$13,' Group A - Scores'!$A$7:$A$13,0)=0,"",_xlfn.XLOOKUP(B26,' Group A - Scores'!$B$7:$B$13,' Group A - Scores'!$A$7:$A$13,0))</f>
        <v/>
      </c>
      <c r="B26" s="41"/>
      <c r="C26" s="42" t="str">
        <f>IF(_xlfn.XLOOKUP(B26,' Group A - Scores'!$B$7:$B$13,' Group A - Scores'!$C$7:$C$13,0)=0,"",_xlfn.XLOOKUP(B26,' Group A - Scores'!$B$7:$B$13,' Group A - Scores'!$C$7:$C$13,0))</f>
        <v/>
      </c>
      <c r="D26" s="41" t="str">
        <f>IF(_xlfn.XLOOKUP(B26,' Group A - Scores'!$B$7:$B$13,' Group A - Scores'!$D$7:$D$13,0)=0,"",_xlfn.XLOOKUP(B26,' Group A - Scores'!$B$7:$B$13,' Group A - Scores'!$D$7:$D$13,0))</f>
        <v/>
      </c>
      <c r="E26" s="41" t="str">
        <f>IF(_xlfn.XLOOKUP(B26,' Group A - Scores'!$B$7:$B$13,' Group A - Scores'!$E$7:$E$13,0)=0,"",_xlfn.XLOOKUP(B26,' Group A - Scores'!$B$7:$B$13,' Group A - Scores'!$E$7:$E$13,0))</f>
        <v/>
      </c>
      <c r="F26" s="43" t="str">
        <f>IF(_xlfn.XLOOKUP(B26,' Group A - Scores'!$B$7:$B$13,' Group A - Scores'!$F$7:$F$13,0)=0,"",_xlfn.XLOOKUP(B26,' Group A - Scores'!$B$7:$B$13,' Group A - Scores'!$F$7:$F$13,0))</f>
        <v/>
      </c>
      <c r="G26" s="41" t="str">
        <f>_xlfn.IFNA(_xlfn.XLOOKUP(B26,' Group A - Scores'!$B$7:$B$13,' Group A - Scores'!$X$7:$X$13),"")</f>
        <v/>
      </c>
      <c r="H26" s="41" t="str">
        <f>_xlfn.IFNA(_xlfn.XLOOKUP(B26,' Group A - Scores'!$B$7:$B$13,' Group A - Scores'!$Y$7:$Y$13),"")</f>
        <v/>
      </c>
    </row>
    <row r="27" spans="1:8">
      <c r="A27" s="54" t="str">
        <f>IF(_xlfn.XLOOKUP(B27,' Group A - Scores'!$B$7:$B$13,' Group A - Scores'!$A$7:$A$13,0)=0,"",_xlfn.XLOOKUP(B27,' Group A - Scores'!$B$7:$B$13,' Group A - Scores'!$A$7:$A$13,0))</f>
        <v/>
      </c>
      <c r="B27" s="41"/>
      <c r="C27" s="42" t="str">
        <f>IF(_xlfn.XLOOKUP(B27,' Group A - Scores'!$B$7:$B$13,' Group A - Scores'!$C$7:$C$13,0)=0,"",_xlfn.XLOOKUP(B27,' Group A - Scores'!$B$7:$B$13,' Group A - Scores'!$C$7:$C$13,0))</f>
        <v/>
      </c>
      <c r="D27" s="41" t="str">
        <f>IF(_xlfn.XLOOKUP(B27,' Group A - Scores'!$B$7:$B$13,' Group A - Scores'!$D$7:$D$13,0)=0,"",_xlfn.XLOOKUP(B27,' Group A - Scores'!$B$7:$B$13,' Group A - Scores'!$D$7:$D$13,0))</f>
        <v/>
      </c>
      <c r="E27" s="41" t="str">
        <f>IF(_xlfn.XLOOKUP(B27,' Group A - Scores'!$B$7:$B$13,' Group A - Scores'!$E$7:$E$13,0)=0,"",_xlfn.XLOOKUP(B27,' Group A - Scores'!$B$7:$B$13,' Group A - Scores'!$E$7:$E$13,0))</f>
        <v/>
      </c>
      <c r="F27" s="43" t="str">
        <f>IF(_xlfn.XLOOKUP(B27,' Group A - Scores'!$B$7:$B$13,' Group A - Scores'!$F$7:$F$13,0)=0,"",_xlfn.XLOOKUP(B27,' Group A - Scores'!$B$7:$B$13,' Group A - Scores'!$F$7:$F$13,0))</f>
        <v/>
      </c>
      <c r="G27" s="41" t="str">
        <f>_xlfn.IFNA(_xlfn.XLOOKUP(B27,' Group A - Scores'!$B$7:$B$13,' Group A - Scores'!$X$7:$X$13),"")</f>
        <v/>
      </c>
      <c r="H27" s="41" t="str">
        <f>_xlfn.IFNA(_xlfn.XLOOKUP(B27,' Group A - Scores'!$B$7:$B$13,' Group A - Scores'!$Y$7:$Y$13),"")</f>
        <v/>
      </c>
    </row>
    <row r="28" spans="1:8">
      <c r="A28" s="54" t="str">
        <f>IF(_xlfn.XLOOKUP(B28,' Group A - Scores'!$B$7:$B$13,' Group A - Scores'!$A$7:$A$13,0)=0,"",_xlfn.XLOOKUP(B28,' Group A - Scores'!$B$7:$B$13,' Group A - Scores'!$A$7:$A$13,0))</f>
        <v/>
      </c>
      <c r="B28" s="41"/>
      <c r="C28" s="42" t="str">
        <f>IF(_xlfn.XLOOKUP(B28,' Group A - Scores'!$B$7:$B$13,' Group A - Scores'!$C$7:$C$13,0)=0,"",_xlfn.XLOOKUP(B28,' Group A - Scores'!$B$7:$B$13,' Group A - Scores'!$C$7:$C$13,0))</f>
        <v/>
      </c>
      <c r="D28" s="41" t="str">
        <f>IF(_xlfn.XLOOKUP(B28,' Group A - Scores'!$B$7:$B$13,' Group A - Scores'!$D$7:$D$13,0)=0,"",_xlfn.XLOOKUP(B28,' Group A - Scores'!$B$7:$B$13,' Group A - Scores'!$D$7:$D$13,0))</f>
        <v/>
      </c>
      <c r="E28" s="41" t="str">
        <f>IF(_xlfn.XLOOKUP(B28,' Group A - Scores'!$B$7:$B$13,' Group A - Scores'!$E$7:$E$13,0)=0,"",_xlfn.XLOOKUP(B28,' Group A - Scores'!$B$7:$B$13,' Group A - Scores'!$E$7:$E$13,0))</f>
        <v/>
      </c>
      <c r="F28" s="43" t="str">
        <f>IF(_xlfn.XLOOKUP(B28,' Group A - Scores'!$B$7:$B$13,' Group A - Scores'!$F$7:$F$13,0)=0,"",_xlfn.XLOOKUP(B28,' Group A - Scores'!$B$7:$B$13,' Group A - Scores'!$F$7:$F$13,0))</f>
        <v/>
      </c>
      <c r="G28" s="43" t="str">
        <f>_xlfn.IFNA(_xlfn.XLOOKUP(B28,' Group A - Scores'!$B$7:$B$13,' Group A - Scores'!$X$7:$X$13),"")</f>
        <v/>
      </c>
      <c r="H28" s="43" t="str">
        <f>_xlfn.IFNA(_xlfn.XLOOKUP(B28,' Group A - Scores'!$B$7:$B$13,' Group A - Scores'!$Y$7:$Y$13),"")</f>
        <v/>
      </c>
    </row>
    <row r="29" spans="1:8">
      <c r="A29" s="54" t="str">
        <f>IF(_xlfn.XLOOKUP(B29,' Group A - Scores'!$B$7:$B$13,' Group A - Scores'!$A$7:$A$13,0)=0,"",_xlfn.XLOOKUP(B29,' Group A - Scores'!$B$7:$B$13,' Group A - Scores'!$A$7:$A$13,0))</f>
        <v/>
      </c>
      <c r="B29" s="41"/>
      <c r="C29" s="42" t="str">
        <f>IF(_xlfn.XLOOKUP(B29,' Group A - Scores'!$B$7:$B$13,' Group A - Scores'!$C$7:$C$13,0)=0,"",_xlfn.XLOOKUP(B29,' Group A - Scores'!$B$7:$B$13,' Group A - Scores'!$C$7:$C$13,0))</f>
        <v/>
      </c>
      <c r="D29" s="41" t="str">
        <f>IF(_xlfn.XLOOKUP(B29,' Group A - Scores'!$B$7:$B$13,' Group A - Scores'!$D$7:$D$13,0)=0,"",_xlfn.XLOOKUP(B29,' Group A - Scores'!$B$7:$B$13,' Group A - Scores'!$D$7:$D$13,0))</f>
        <v/>
      </c>
      <c r="E29" s="41" t="str">
        <f>IF(_xlfn.XLOOKUP(B29,' Group A - Scores'!$B$7:$B$13,' Group A - Scores'!$E$7:$E$13,0)=0,"",_xlfn.XLOOKUP(B29,' Group A - Scores'!$B$7:$B$13,' Group A - Scores'!$E$7:$E$13,0))</f>
        <v/>
      </c>
      <c r="F29" s="43" t="str">
        <f>IF(_xlfn.XLOOKUP(B29,' Group A - Scores'!$B$7:$B$13,' Group A - Scores'!$F$7:$F$13,0)=0,"",_xlfn.XLOOKUP(B29,' Group A - Scores'!$B$7:$B$13,' Group A - Scores'!$F$7:$F$13,0))</f>
        <v/>
      </c>
      <c r="G29" s="41" t="str">
        <f>_xlfn.IFNA(_xlfn.XLOOKUP(B29,' Group A - Scores'!$B$7:$B$13,' Group A - Scores'!$X$7:$X$13),"")</f>
        <v/>
      </c>
      <c r="H29" s="41" t="str">
        <f>_xlfn.IFNA(_xlfn.XLOOKUP(B29,' Group A - Scores'!$B$7:$B$13,' Group A - Scores'!$Y$7:$Y$13),"")</f>
        <v/>
      </c>
    </row>
    <row r="30" spans="1:8">
      <c r="A30" s="54" t="str">
        <f>IF(_xlfn.XLOOKUP(B30,' Group A - Scores'!$B$7:$B$13,' Group A - Scores'!$A$7:$A$13,0)=0,"",_xlfn.XLOOKUP(B30,' Group A - Scores'!$B$7:$B$13,' Group A - Scores'!$A$7:$A$13,0))</f>
        <v/>
      </c>
      <c r="B30" s="41"/>
      <c r="C30" s="42" t="str">
        <f>IF(_xlfn.XLOOKUP(B30,' Group A - Scores'!$B$7:$B$13,' Group A - Scores'!$C$7:$C$13,0)=0,"",_xlfn.XLOOKUP(B30,' Group A - Scores'!$B$7:$B$13,' Group A - Scores'!$C$7:$C$13,0))</f>
        <v/>
      </c>
      <c r="D30" s="41" t="str">
        <f>IF(_xlfn.XLOOKUP(B30,' Group A - Scores'!$B$7:$B$13,' Group A - Scores'!$D$7:$D$13,0)=0,"",_xlfn.XLOOKUP(B30,' Group A - Scores'!$B$7:$B$13,' Group A - Scores'!$D$7:$D$13,0))</f>
        <v/>
      </c>
      <c r="E30" s="41" t="str">
        <f>IF(_xlfn.XLOOKUP(B30,' Group A - Scores'!$B$7:$B$13,' Group A - Scores'!$E$7:$E$13,0)=0,"",_xlfn.XLOOKUP(B30,' Group A - Scores'!$B$7:$B$13,' Group A - Scores'!$E$7:$E$13,0))</f>
        <v/>
      </c>
      <c r="F30" s="43" t="str">
        <f>IF(_xlfn.XLOOKUP(B30,' Group A - Scores'!$B$7:$B$13,' Group A - Scores'!$F$7:$F$13,0)=0,"",_xlfn.XLOOKUP(B30,' Group A - Scores'!$B$7:$B$13,' Group A - Scores'!$F$7:$F$13,0))</f>
        <v/>
      </c>
      <c r="G30" s="41" t="str">
        <f>_xlfn.IFNA(_xlfn.XLOOKUP(B30,' Group A - Scores'!$B$7:$B$13,' Group A - Scores'!$X$7:$X$13),"")</f>
        <v/>
      </c>
      <c r="H30" s="41" t="str">
        <f>_xlfn.IFNA(_xlfn.XLOOKUP(B30,' Group A - Scores'!$B$7:$B$13,' Group A - Scores'!$Y$7:$Y$13),"")</f>
        <v/>
      </c>
    </row>
    <row r="31" spans="1:8">
      <c r="A31" s="54" t="str">
        <f>IF(_xlfn.XLOOKUP(B31,' Group A - Scores'!$B$7:$B$13,' Group A - Scores'!$A$7:$A$13,0)=0,"",_xlfn.XLOOKUP(B31,' Group A - Scores'!$B$7:$B$13,' Group A - Scores'!$A$7:$A$13,0))</f>
        <v/>
      </c>
      <c r="B31" s="41"/>
      <c r="C31" s="42" t="str">
        <f>IF(_xlfn.XLOOKUP(B31,' Group A - Scores'!$B$7:$B$13,' Group A - Scores'!$C$7:$C$13,0)=0,"",_xlfn.XLOOKUP(B31,' Group A - Scores'!$B$7:$B$13,' Group A - Scores'!$C$7:$C$13,0))</f>
        <v/>
      </c>
      <c r="D31" s="41" t="str">
        <f>IF(_xlfn.XLOOKUP(B31,' Group A - Scores'!$B$7:$B$13,' Group A - Scores'!$D$7:$D$13,0)=0,"",_xlfn.XLOOKUP(B31,' Group A - Scores'!$B$7:$B$13,' Group A - Scores'!$D$7:$D$13,0))</f>
        <v/>
      </c>
      <c r="E31" s="41" t="str">
        <f>IF(_xlfn.XLOOKUP(B31,' Group A - Scores'!$B$7:$B$13,' Group A - Scores'!$E$7:$E$13,0)=0,"",_xlfn.XLOOKUP(B31,' Group A - Scores'!$B$7:$B$13,' Group A - Scores'!$E$7:$E$13,0))</f>
        <v/>
      </c>
      <c r="F31" s="43" t="str">
        <f>IF(_xlfn.XLOOKUP(B31,' Group A - Scores'!$B$7:$B$13,' Group A - Scores'!$F$7:$F$13,0)=0,"",_xlfn.XLOOKUP(B31,' Group A - Scores'!$B$7:$B$13,' Group A - Scores'!$F$7:$F$13,0))</f>
        <v/>
      </c>
      <c r="G31" s="43" t="str">
        <f>_xlfn.IFNA(_xlfn.XLOOKUP(B31,' Group A - Scores'!$B$7:$B$13,' Group A - Scores'!$X$7:$X$13),"")</f>
        <v/>
      </c>
      <c r="H31" s="43" t="str">
        <f>_xlfn.IFNA(_xlfn.XLOOKUP(B31,' Group A - Scores'!$B$7:$B$13,' Group A - Scores'!$Y$7:$Y$13),"")</f>
        <v/>
      </c>
    </row>
    <row r="32" spans="1:8">
      <c r="A32" s="54" t="str">
        <f>IF(_xlfn.XLOOKUP(B32,' Group A - Scores'!$B$7:$B$13,' Group A - Scores'!$A$7:$A$13,0)=0,"",_xlfn.XLOOKUP(B32,' Group A - Scores'!$B$7:$B$13,' Group A - Scores'!$A$7:$A$13,0))</f>
        <v/>
      </c>
      <c r="B32" s="41"/>
      <c r="C32" s="42" t="str">
        <f>IF(_xlfn.XLOOKUP(B32,' Group A - Scores'!$B$7:$B$13,' Group A - Scores'!$C$7:$C$13,0)=0,"",_xlfn.XLOOKUP(B32,' Group A - Scores'!$B$7:$B$13,' Group A - Scores'!$C$7:$C$13,0))</f>
        <v/>
      </c>
      <c r="D32" s="41" t="str">
        <f>IF(_xlfn.XLOOKUP(B32,' Group A - Scores'!$B$7:$B$13,' Group A - Scores'!$D$7:$D$13,0)=0,"",_xlfn.XLOOKUP(B32,' Group A - Scores'!$B$7:$B$13,' Group A - Scores'!$D$7:$D$13,0))</f>
        <v/>
      </c>
      <c r="E32" s="41" t="str">
        <f>IF(_xlfn.XLOOKUP(B32,' Group A - Scores'!$B$7:$B$13,' Group A - Scores'!$E$7:$E$13,0)=0,"",_xlfn.XLOOKUP(B32,' Group A - Scores'!$B$7:$B$13,' Group A - Scores'!$E$7:$E$13,0))</f>
        <v/>
      </c>
      <c r="F32" s="43" t="str">
        <f>IF(_xlfn.XLOOKUP(B32,' Group A - Scores'!$B$7:$B$13,' Group A - Scores'!$F$7:$F$13,0)=0,"",_xlfn.XLOOKUP(B32,' Group A - Scores'!$B$7:$B$13,' Group A - Scores'!$F$7:$F$13,0))</f>
        <v/>
      </c>
      <c r="G32" s="41" t="str">
        <f>_xlfn.IFNA(_xlfn.XLOOKUP(B32,' Group A - Scores'!$B$7:$B$13,' Group A - Scores'!$X$7:$X$13),"")</f>
        <v/>
      </c>
      <c r="H32" s="41" t="str">
        <f>_xlfn.IFNA(_xlfn.XLOOKUP(B32,' Group A - Scores'!$B$7:$B$13,' Group A - Scores'!$Y$7:$Y$13),"")</f>
        <v/>
      </c>
    </row>
    <row r="33" spans="1:8">
      <c r="A33" s="54" t="str">
        <f>IF(_xlfn.XLOOKUP(B33,' Group A - Scores'!$B$7:$B$13,' Group A - Scores'!$A$7:$A$13,0)=0,"",_xlfn.XLOOKUP(B33,' Group A - Scores'!$B$7:$B$13,' Group A - Scores'!$A$7:$A$13,0))</f>
        <v/>
      </c>
      <c r="B33" s="41"/>
      <c r="C33" s="42" t="str">
        <f>IF(_xlfn.XLOOKUP(B33,' Group A - Scores'!$B$7:$B$13,' Group A - Scores'!$C$7:$C$13,0)=0,"",_xlfn.XLOOKUP(B33,' Group A - Scores'!$B$7:$B$13,' Group A - Scores'!$C$7:$C$13,0))</f>
        <v/>
      </c>
      <c r="D33" s="41" t="str">
        <f>IF(_xlfn.XLOOKUP(B33,' Group A - Scores'!$B$7:$B$13,' Group A - Scores'!$D$7:$D$13,0)=0,"",_xlfn.XLOOKUP(B33,' Group A - Scores'!$B$7:$B$13,' Group A - Scores'!$D$7:$D$13,0))</f>
        <v/>
      </c>
      <c r="E33" s="41" t="str">
        <f>IF(_xlfn.XLOOKUP(B33,' Group A - Scores'!$B$7:$B$13,' Group A - Scores'!$E$7:$E$13,0)=0,"",_xlfn.XLOOKUP(B33,' Group A - Scores'!$B$7:$B$13,' Group A - Scores'!$E$7:$E$13,0))</f>
        <v/>
      </c>
      <c r="F33" s="43" t="str">
        <f>IF(_xlfn.XLOOKUP(B33,' Group A - Scores'!$B$7:$B$13,' Group A - Scores'!$F$7:$F$13,0)=0,"",_xlfn.XLOOKUP(B33,' Group A - Scores'!$B$7:$B$13,' Group A - Scores'!$F$7:$F$13,0))</f>
        <v/>
      </c>
      <c r="G33" s="41" t="str">
        <f>_xlfn.IFNA(_xlfn.XLOOKUP(B33,' Group A - Scores'!$B$7:$B$13,' Group A - Scores'!$X$7:$X$13),"")</f>
        <v/>
      </c>
      <c r="H33" s="41" t="str">
        <f>_xlfn.IFNA(_xlfn.XLOOKUP(B33,' Group A - Scores'!$B$7:$B$13,' Group A - Scores'!$Y$7:$Y$13),"")</f>
        <v/>
      </c>
    </row>
    <row r="34" spans="1:8">
      <c r="A34" s="54" t="str">
        <f>IF(_xlfn.XLOOKUP(B34,' Group A - Scores'!$B$7:$B$13,' Group A - Scores'!$A$7:$A$13,0)=0,"",_xlfn.XLOOKUP(B34,' Group A - Scores'!$B$7:$B$13,' Group A - Scores'!$A$7:$A$13,0))</f>
        <v/>
      </c>
      <c r="B34" s="41"/>
      <c r="C34" s="42" t="str">
        <f>IF(_xlfn.XLOOKUP(B34,' Group A - Scores'!$B$7:$B$13,' Group A - Scores'!$C$7:$C$13,0)=0,"",_xlfn.XLOOKUP(B34,' Group A - Scores'!$B$7:$B$13,' Group A - Scores'!$C$7:$C$13,0))</f>
        <v/>
      </c>
      <c r="D34" s="41" t="str">
        <f>IF(_xlfn.XLOOKUP(B34,' Group A - Scores'!$B$7:$B$13,' Group A - Scores'!$D$7:$D$13,0)=0,"",_xlfn.XLOOKUP(B34,' Group A - Scores'!$B$7:$B$13,' Group A - Scores'!$D$7:$D$13,0))</f>
        <v/>
      </c>
      <c r="E34" s="41" t="str">
        <f>IF(_xlfn.XLOOKUP(B34,' Group A - Scores'!$B$7:$B$13,' Group A - Scores'!$E$7:$E$13,0)=0,"",_xlfn.XLOOKUP(B34,' Group A - Scores'!$B$7:$B$13,' Group A - Scores'!$E$7:$E$13,0))</f>
        <v/>
      </c>
      <c r="F34" s="43" t="str">
        <f>IF(_xlfn.XLOOKUP(B34,' Group A - Scores'!$B$7:$B$13,' Group A - Scores'!$F$7:$F$13,0)=0,"",_xlfn.XLOOKUP(B34,' Group A - Scores'!$B$7:$B$13,' Group A - Scores'!$F$7:$F$13,0))</f>
        <v/>
      </c>
      <c r="G34" s="43" t="str">
        <f>_xlfn.IFNA(_xlfn.XLOOKUP(B34,' Group A - Scores'!$B$7:$B$13,' Group A - Scores'!$X$7:$X$13),"")</f>
        <v/>
      </c>
      <c r="H34" s="43" t="str">
        <f>_xlfn.IFNA(_xlfn.XLOOKUP(B34,' Group A - Scores'!$B$7:$B$13,' Group A - Scores'!$Y$7:$Y$13),"")</f>
        <v/>
      </c>
    </row>
  </sheetData>
  <conditionalFormatting sqref="G2">
    <cfRule type="cellIs" dxfId="0" priority="1" operator="greaterThan">
      <formula>3.83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FAD0-485B-45B1-B7F5-8D17FCC4F453}">
  <dimension ref="A1:V31"/>
  <sheetViews>
    <sheetView showGridLines="0" zoomScale="130" zoomScaleNormal="130" workbookViewId="0">
      <selection activeCell="D12" sqref="D12"/>
    </sheetView>
  </sheetViews>
  <sheetFormatPr defaultRowHeight="14.45"/>
  <cols>
    <col min="1" max="1" width="13.85546875" customWidth="1"/>
    <col min="2" max="2" width="20.28515625" customWidth="1"/>
    <col min="3" max="3" width="26.5703125" bestFit="1" customWidth="1"/>
    <col min="4" max="4" width="20.28515625" customWidth="1"/>
    <col min="5" max="5" width="25.85546875" customWidth="1"/>
    <col min="6" max="8" width="20.28515625" customWidth="1"/>
    <col min="9" max="9" width="17.5703125" customWidth="1"/>
    <col min="10" max="11" width="5.42578125" customWidth="1"/>
    <col min="12" max="12" width="9.5703125" style="1" customWidth="1"/>
    <col min="13" max="20" width="5.42578125" customWidth="1"/>
    <col min="21" max="21" width="12.85546875" customWidth="1"/>
    <col min="22" max="22" width="9.5703125" style="3" customWidth="1"/>
  </cols>
  <sheetData>
    <row r="1" spans="1:22" s="39" customFormat="1" ht="30.75" customHeight="1">
      <c r="A1" s="52" t="s">
        <v>3</v>
      </c>
      <c r="B1" s="53" t="s">
        <v>4</v>
      </c>
      <c r="C1" s="53" t="s">
        <v>5</v>
      </c>
      <c r="D1" s="53" t="s">
        <v>6</v>
      </c>
      <c r="E1" s="53" t="s">
        <v>7</v>
      </c>
      <c r="F1" s="64" t="s">
        <v>48</v>
      </c>
      <c r="G1" s="53" t="s">
        <v>50</v>
      </c>
      <c r="H1" s="53" t="s">
        <v>51</v>
      </c>
      <c r="I1" s="60" t="s">
        <v>52</v>
      </c>
      <c r="L1" s="40"/>
    </row>
    <row r="2" spans="1:22" s="44" customFormat="1">
      <c r="A2" s="54" t="s">
        <v>53</v>
      </c>
      <c r="B2" s="54">
        <v>104860</v>
      </c>
      <c r="C2" s="54" t="s">
        <v>54</v>
      </c>
      <c r="D2" s="54">
        <v>2048</v>
      </c>
      <c r="E2" s="55" t="s">
        <v>55</v>
      </c>
      <c r="F2" s="56">
        <v>4998</v>
      </c>
      <c r="G2" s="56" t="s">
        <v>56</v>
      </c>
      <c r="H2" s="56" t="s">
        <v>56</v>
      </c>
      <c r="I2" s="54">
        <v>1</v>
      </c>
      <c r="L2" s="45"/>
      <c r="V2" s="46"/>
    </row>
    <row r="3" spans="1:22">
      <c r="A3" s="47" t="s">
        <v>53</v>
      </c>
      <c r="B3" s="47">
        <v>114976</v>
      </c>
      <c r="C3" s="48" t="s">
        <v>57</v>
      </c>
      <c r="D3" s="57">
        <v>2023</v>
      </c>
      <c r="E3" s="58" t="s">
        <v>29</v>
      </c>
      <c r="F3" s="57">
        <v>5000</v>
      </c>
      <c r="G3" s="57" t="s">
        <v>56</v>
      </c>
      <c r="H3" s="57" t="s">
        <v>56</v>
      </c>
      <c r="I3" s="47">
        <v>2</v>
      </c>
    </row>
    <row r="4" spans="1:22">
      <c r="A4" s="43" t="str">
        <f>IF(_xlfn.XLOOKUP(B4,' Group A - Scores'!$B$7:$B$13,' Group A - Scores'!$F$7:$F$13,0)=0,"",_xlfn.XLOOKUP(B4,' Group A - Scores'!$B$7:$B$13,' Group A - Scores'!$A$7:$A$13,0))</f>
        <v>2024-25</v>
      </c>
      <c r="B4" s="41">
        <v>142376</v>
      </c>
      <c r="C4" s="43" t="str">
        <f>IF(_xlfn.XLOOKUP(B4,' Group A - Scores'!$B$7:$B$13,' Group A - Scores'!$C$7:$C$13,0)=0,"",_xlfn.XLOOKUP(B4,' Group A - Scores'!$B$7:$B$13,' Group A - Scores'!$C$7:$C$13,0))</f>
        <v>EnPower Solutions</v>
      </c>
      <c r="D4" s="43">
        <f>IF(_xlfn.XLOOKUP(B4,' Group A - Scores'!$B$7:$B$13,' Group A - Scores'!$D$7:$D$13,0)=0,"",_xlfn.XLOOKUP(B4,' Group A - Scores'!$B$7:$B$13,' Group A - Scores'!$D$7:$D$13,0))</f>
        <v>804</v>
      </c>
      <c r="E4" s="59" t="str">
        <f>IF(_xlfn.XLOOKUP(B4,' Group A - Scores'!$B$7:$B$13,' Group A - Scores'!$E$7:$E$13,0)=0,"",_xlfn.XLOOKUP(B4,' Group A - Scores'!$B$7:$B$13,' Group A - Scores'!$E$7:$E$13,0))</f>
        <v>Tilton CDCS</v>
      </c>
      <c r="F4" s="59">
        <f>IF(_xlfn.XLOOKUP(B4,' Group A - Scores'!$B$7:$B$13,' Group A - Scores'!$F$7:$F$13,0)=0,"",_xlfn.XLOOKUP(B4,' Group A - Scores'!$B$7:$B$13,' Group A - Scores'!$F$7:$F$13,0))</f>
        <v>1750</v>
      </c>
      <c r="G4" s="59">
        <f>IF(_xlfn.XLOOKUP(B4,' Group A - Scores'!$B$7:$B$13,' Group A - Scores'!$F$7:$F$13,0)=0,"",_xlfn.XLOOKUP(B4,' Group A - Scores'!$B$7:$B$13,' Group A - Scores'!$X$7:$X$13,0))</f>
        <v>14</v>
      </c>
      <c r="H4" s="59">
        <f>IF(_xlfn.XLOOKUP(B4,' Group A - Scores'!$B$7:$B$13,' Group A - Scores'!$F$7:$F$13,0)=0,"",_xlfn.XLOOKUP(B4,' Group A - Scores'!$B$7:$B$13,' Group A - Scores'!$Y$7:$Y$13,0))</f>
        <v>0.77851692792170402</v>
      </c>
      <c r="I4" s="43">
        <f>IF(ISNA(MATCH(B4,' Group A - Scores'!$B$7:$B$13,0)),"",MATCH(B4,' Group A - Scores'!$B$7:$B$13,0))</f>
        <v>3</v>
      </c>
    </row>
    <row r="5" spans="1:22">
      <c r="A5" s="43" t="str">
        <f>IF(_xlfn.XLOOKUP(B5,' Group A - Scores'!$B$7:$B$13,' Group A - Scores'!$F$7:$F$13,0)=0,"",_xlfn.XLOOKUP(B5,' Group A - Scores'!$B$7:$B$13,' Group A - Scores'!$A$7:$A$13,0))</f>
        <v>2024-25</v>
      </c>
      <c r="B5" s="41">
        <v>129008</v>
      </c>
      <c r="C5" s="43" t="str">
        <f>IF(_xlfn.XLOOKUP(B5,' Group A - Scores'!$B$7:$B$13,' Group A - Scores'!$C$7:$C$13,0)=0,"",_xlfn.XLOOKUP(B5,' Group A - Scores'!$B$7:$B$13,' Group A - Scores'!$C$7:$C$13,0))</f>
        <v>BOW Renewables LLC</v>
      </c>
      <c r="D5" s="43">
        <f>IF(_xlfn.XLOOKUP(B5,' Group A - Scores'!$B$7:$B$13,' Group A - Scores'!$D$7:$D$13,0)=0,"",_xlfn.XLOOKUP(B5,' Group A - Scores'!$B$7:$B$13,' Group A - Scores'!$D$7:$D$13,0))</f>
        <v>2005</v>
      </c>
      <c r="E5" s="59" t="str">
        <f>IF(_xlfn.XLOOKUP(B5,' Group A - Scores'!$B$7:$B$13,' Group A - Scores'!$E$7:$E$13,0)=0,"",_xlfn.XLOOKUP(B5,' Group A - Scores'!$B$7:$B$13,' Group A - Scores'!$E$7:$E$13,0))</f>
        <v>City of Greenville-CDCS</v>
      </c>
      <c r="F5" s="59">
        <f>IF(_xlfn.XLOOKUP(B5,' Group A - Scores'!$B$7:$B$13,' Group A - Scores'!$F$7:$F$13,0)=0,"",_xlfn.XLOOKUP(B5,' Group A - Scores'!$B$7:$B$13,' Group A - Scores'!$F$7:$F$13,0))</f>
        <v>1350</v>
      </c>
      <c r="G5" s="59">
        <f>IF(_xlfn.XLOOKUP(B5,' Group A - Scores'!$B$7:$B$13,' Group A - Scores'!$F$7:$F$13,0)=0,"",_xlfn.XLOOKUP(B5,' Group A - Scores'!$B$7:$B$13,' Group A - Scores'!$X$7:$X$13,0))</f>
        <v>14</v>
      </c>
      <c r="H5" s="59">
        <f>IF(_xlfn.XLOOKUP(B5,' Group A - Scores'!$B$7:$B$13,' Group A - Scores'!$F$7:$F$13,0)=0,"",_xlfn.XLOOKUP(B5,' Group A - Scores'!$B$7:$B$13,' Group A - Scores'!$Y$7:$Y$13,0))</f>
        <v>7.8943284968262598E-2</v>
      </c>
      <c r="I5" s="43">
        <f>IF(ISNA(MATCH(B5,' Group A - Scores'!$B$7:$B$13,0)),"",MATCH(B5,' Group A - Scores'!$B$7:$B$13,0))</f>
        <v>4</v>
      </c>
    </row>
    <row r="6" spans="1:22">
      <c r="A6" s="43" t="str">
        <f>IF(_xlfn.XLOOKUP(B6,' Group A - Scores'!$B$7:$B$13,' Group A - Scores'!$F$7:$F$13,0)=0,"",_xlfn.XLOOKUP(B6,' Group A - Scores'!$B$7:$B$13,' Group A - Scores'!$A$7:$A$13,0))</f>
        <v>2024-25</v>
      </c>
      <c r="B6" s="41">
        <v>133355</v>
      </c>
      <c r="C6" s="43" t="str">
        <f>IF(_xlfn.XLOOKUP(B6,' Group A - Scores'!$B$7:$B$13,' Group A - Scores'!$C$7:$C$13,0)=0,"",_xlfn.XLOOKUP(B6,' Group A - Scores'!$B$7:$B$13,' Group A - Scores'!$C$7:$C$13,0))</f>
        <v>BAP Power Corporation</v>
      </c>
      <c r="D6" s="43">
        <f>IF(_xlfn.XLOOKUP(B6,' Group A - Scores'!$B$7:$B$13,' Group A - Scores'!$D$7:$D$13,0)=0,"",_xlfn.XLOOKUP(B6,' Group A - Scores'!$B$7:$B$13,' Group A - Scores'!$D$7:$D$13,0))</f>
        <v>13</v>
      </c>
      <c r="E6" s="59" t="str">
        <f>IF(_xlfn.XLOOKUP(B6,' Group A - Scores'!$B$7:$B$13,' Group A - Scores'!$E$7:$E$13,0)=0,"",_xlfn.XLOOKUP(B6,' Group A - Scores'!$B$7:$B$13,' Group A - Scores'!$E$7:$E$13,0))</f>
        <v>BAP Worden</v>
      </c>
      <c r="F6" s="59">
        <f>IF(_xlfn.XLOOKUP(B6,' Group A - Scores'!$B$7:$B$13,' Group A - Scores'!$F$7:$F$13,0)=0,"",_xlfn.XLOOKUP(B6,' Group A - Scores'!$B$7:$B$13,' Group A - Scores'!$F$7:$F$13,0))</f>
        <v>4980</v>
      </c>
      <c r="G6" s="59">
        <f>IF(_xlfn.XLOOKUP(B6,' Group A - Scores'!$B$7:$B$13,' Group A - Scores'!$F$7:$F$13,0)=0,"",_xlfn.XLOOKUP(B6,' Group A - Scores'!$B$7:$B$13,' Group A - Scores'!$X$7:$X$13,0))</f>
        <v>11</v>
      </c>
      <c r="H6" s="59">
        <f>IF(_xlfn.XLOOKUP(B6,' Group A - Scores'!$B$7:$B$13,' Group A - Scores'!$F$7:$F$13,0)=0,"",_xlfn.XLOOKUP(B6,' Group A - Scores'!$B$7:$B$13,' Group A - Scores'!$Y$7:$Y$13,0))</f>
        <v>0.27774769198115401</v>
      </c>
      <c r="I6" s="43">
        <f>IF(ISNA(MATCH(B6,' Group A - Scores'!$B$7:$B$13,0)),"",MATCH(B6,' Group A - Scores'!$B$7:$B$13,0))</f>
        <v>5</v>
      </c>
    </row>
    <row r="7" spans="1:22">
      <c r="A7" s="43" t="str">
        <f>IF(_xlfn.XLOOKUP(B7,' Group A - Scores'!$B$7:$B$13,' Group A - Scores'!$F$7:$F$13,0)=0,"",_xlfn.XLOOKUP(B7,' Group A - Scores'!$B$7:$B$13,' Group A - Scores'!$A$7:$A$13,0))</f>
        <v>2024-25</v>
      </c>
      <c r="B7" s="41">
        <v>139741</v>
      </c>
      <c r="C7" s="43" t="str">
        <f>IF(_xlfn.XLOOKUP(B7,' Group A - Scores'!$B$7:$B$13,' Group A - Scores'!$C$7:$C$13,0)=0,"",_xlfn.XLOOKUP(B7,' Group A - Scores'!$B$7:$B$13,' Group A - Scores'!$C$7:$C$13,0))</f>
        <v>ESP SOLAR LLC</v>
      </c>
      <c r="D7" s="43">
        <f>IF(_xlfn.XLOOKUP(B7,' Group A - Scores'!$B$7:$B$13,' Group A - Scores'!$D$7:$D$13,0)=0,"",_xlfn.XLOOKUP(B7,' Group A - Scores'!$B$7:$B$13,' Group A - Scores'!$D$7:$D$13,0))</f>
        <v>1017</v>
      </c>
      <c r="E7" s="59" t="str">
        <f>IF(_xlfn.XLOOKUP(B7,' Group A - Scores'!$B$7:$B$13,' Group A - Scores'!$E$7:$E$13,0)=0,"",_xlfn.XLOOKUP(B7,' Group A - Scores'!$B$7:$B$13,' Group A - Scores'!$E$7:$E$13,0))</f>
        <v>ESP Chenoa (CDCS)</v>
      </c>
      <c r="F7" s="59">
        <f>IF(_xlfn.XLOOKUP(B7,' Group A - Scores'!$B$7:$B$13,' Group A - Scores'!$F$7:$F$13,0)=0,"",_xlfn.XLOOKUP(B7,' Group A - Scores'!$B$7:$B$13,' Group A - Scores'!$F$7:$F$13,0))</f>
        <v>2988</v>
      </c>
      <c r="G7" s="59">
        <f>IF(_xlfn.XLOOKUP(B7,' Group A - Scores'!$B$7:$B$13,' Group A - Scores'!$F$7:$F$13,0)=0,"",_xlfn.XLOOKUP(B7,' Group A - Scores'!$B$7:$B$13,' Group A - Scores'!$X$7:$X$13,0))</f>
        <v>11</v>
      </c>
      <c r="H7" s="59">
        <f>IF(_xlfn.XLOOKUP(B7,' Group A - Scores'!$B$7:$B$13,' Group A - Scores'!$F$7:$F$13,0)=0,"",_xlfn.XLOOKUP(B7,' Group A - Scores'!$B$7:$B$13,' Group A - Scores'!$Y$7:$Y$13,0))</f>
        <v>0.26930629104071402</v>
      </c>
      <c r="I7" s="43">
        <f>IF(ISNA(MATCH(B7,' Group A - Scores'!$B$7:$B$13,0)),"",MATCH(B7,' Group A - Scores'!$B$7:$B$13,0))</f>
        <v>6</v>
      </c>
    </row>
    <row r="8" spans="1:22">
      <c r="A8" s="43" t="str">
        <f>IF(_xlfn.XLOOKUP(B8,' Group A - Scores'!$B$7:$B$13,' Group A - Scores'!$F$7:$F$13,0)=0,"",_xlfn.XLOOKUP(B8,' Group A - Scores'!$B$7:$B$13,' Group A - Scores'!$A$7:$A$13,0))</f>
        <v>2024-25</v>
      </c>
      <c r="B8" s="41">
        <v>131319</v>
      </c>
      <c r="C8" s="43" t="str">
        <f>IF(_xlfn.XLOOKUP(B8,' Group A - Scores'!$B$7:$B$13,' Group A - Scores'!$C$7:$C$13,0)=0,"",_xlfn.XLOOKUP(B8,' Group A - Scores'!$B$7:$B$13,' Group A - Scores'!$C$7:$C$13,0))</f>
        <v>BOW Renewables LLC</v>
      </c>
      <c r="D8" s="43">
        <f>IF(_xlfn.XLOOKUP(B8,' Group A - Scores'!$B$7:$B$13,' Group A - Scores'!$D$7:$D$13,0)=0,"",_xlfn.XLOOKUP(B8,' Group A - Scores'!$B$7:$B$13,' Group A - Scores'!$D$7:$D$13,0))</f>
        <v>2005</v>
      </c>
      <c r="E8" s="59" t="str">
        <f>IF(_xlfn.XLOOKUP(B8,' Group A - Scores'!$B$7:$B$13,' Group A - Scores'!$E$7:$E$13,0)=0,"",_xlfn.XLOOKUP(B8,' Group A - Scores'!$B$7:$B$13,' Group A - Scores'!$E$7:$E$13,0))</f>
        <v>Johnson County 2000</v>
      </c>
      <c r="F8" s="59">
        <f>IF(_xlfn.XLOOKUP(B8,' Group A - Scores'!$B$7:$B$13,' Group A - Scores'!$F$7:$F$13,0)=0,"",_xlfn.XLOOKUP(B8,' Group A - Scores'!$B$7:$B$13,' Group A - Scores'!$F$7:$F$13,0))</f>
        <v>1999</v>
      </c>
      <c r="G8" s="59">
        <f>IF(_xlfn.XLOOKUP(B8,' Group A - Scores'!$B$7:$B$13,' Group A - Scores'!$F$7:$F$13,0)=0,"",_xlfn.XLOOKUP(B8,' Group A - Scores'!$B$7:$B$13,' Group A - Scores'!$X$7:$X$13,0))</f>
        <v>11</v>
      </c>
      <c r="H8" s="59">
        <f>IF(_xlfn.XLOOKUP(B8,' Group A - Scores'!$B$7:$B$13,' Group A - Scores'!$F$7:$F$13,0)=0,"",_xlfn.XLOOKUP(B8,' Group A - Scores'!$B$7:$B$13,' Group A - Scores'!$Y$7:$Y$13,0))</f>
        <v>0.121141137746735</v>
      </c>
      <c r="I8" s="43">
        <f>IF(ISNA(MATCH(B8,' Group A - Scores'!$B$7:$B$13,0)),"",MATCH(B8,' Group A - Scores'!$B$7:$B$13,0))</f>
        <v>7</v>
      </c>
    </row>
    <row r="9" spans="1:22">
      <c r="A9" s="43" t="str">
        <f>IF(_xlfn.XLOOKUP(B9,' Group A - Scores'!$B$7:$B$13,' Group A - Scores'!$F$7:$F$13,0)=0,"",_xlfn.XLOOKUP(B9,' Group A - Scores'!$B$7:$B$13,' Group A - Scores'!$A$7:$A$13,0))</f>
        <v/>
      </c>
      <c r="B9" s="41"/>
      <c r="C9" s="43" t="str">
        <f>IF(_xlfn.XLOOKUP(B9,' Group A - Scores'!$B$7:$B$13,' Group A - Scores'!$C$7:$C$13,0)=0,"",_xlfn.XLOOKUP(B9,' Group A - Scores'!$B$7:$B$13,' Group A - Scores'!$C$7:$C$13,0))</f>
        <v/>
      </c>
      <c r="D9" s="43" t="str">
        <f>IF(_xlfn.XLOOKUP(B9,' Group A - Scores'!$B$7:$B$13,' Group A - Scores'!$D$7:$D$13,0)=0,"",_xlfn.XLOOKUP(B9,' Group A - Scores'!$B$7:$B$13,' Group A - Scores'!$D$7:$D$13,0))</f>
        <v/>
      </c>
      <c r="E9" s="59" t="str">
        <f>IF(_xlfn.XLOOKUP(B9,' Group A - Scores'!$B$7:$B$13,' Group A - Scores'!$E$7:$E$13,0)=0,"",_xlfn.XLOOKUP(B9,' Group A - Scores'!$B$7:$B$13,' Group A - Scores'!$E$7:$E$13,0))</f>
        <v/>
      </c>
      <c r="F9" s="59" t="str">
        <f>IF(_xlfn.XLOOKUP(B9,' Group A - Scores'!$B$7:$B$13,' Group A - Scores'!$F$7:$F$13,0)=0,"",_xlfn.XLOOKUP(B9,' Group A - Scores'!$B$7:$B$13,' Group A - Scores'!$F$7:$F$13,0))</f>
        <v/>
      </c>
      <c r="G9" s="59" t="str">
        <f>IF(_xlfn.XLOOKUP(B9,' Group A - Scores'!$B$7:$B$13,' Group A - Scores'!$F$7:$F$13,0)=0,"",_xlfn.XLOOKUP(B9,' Group A - Scores'!$B$7:$B$13,' Group A - Scores'!$X$7:$X$13,0))</f>
        <v/>
      </c>
      <c r="H9" s="59" t="str">
        <f>IF(_xlfn.XLOOKUP(B9,' Group A - Scores'!$B$7:$B$13,' Group A - Scores'!$F$7:$F$13,0)=0,"",_xlfn.XLOOKUP(B9,' Group A - Scores'!$B$7:$B$13,' Group A - Scores'!$Y$7:$Y$13,0))</f>
        <v/>
      </c>
      <c r="I9" s="43" t="str">
        <f>IF(ISNA(MATCH(B9,' Group A - Scores'!$B$7:$B$13,0)),"",MATCH(B9,' Group A - Scores'!$B$7:$B$13,0))</f>
        <v/>
      </c>
    </row>
    <row r="10" spans="1:22">
      <c r="A10" s="43" t="str">
        <f>IF(_xlfn.XLOOKUP(B10,' Group A - Scores'!$B$7:$B$13,' Group A - Scores'!$F$7:$F$13,0)=0,"",_xlfn.XLOOKUP(B10,' Group A - Scores'!$B$7:$B$13,' Group A - Scores'!$A$7:$A$13,0))</f>
        <v/>
      </c>
      <c r="B10" s="41"/>
      <c r="C10" s="43" t="str">
        <f>IF(_xlfn.XLOOKUP(B10,' Group A - Scores'!$B$7:$B$13,' Group A - Scores'!$C$7:$C$13,0)=0,"",_xlfn.XLOOKUP(B10,' Group A - Scores'!$B$7:$B$13,' Group A - Scores'!$C$7:$C$13,0))</f>
        <v/>
      </c>
      <c r="D10" s="43" t="str">
        <f>IF(_xlfn.XLOOKUP(B10,' Group A - Scores'!$B$7:$B$13,' Group A - Scores'!$D$7:$D$13,0)=0,"",_xlfn.XLOOKUP(B10,' Group A - Scores'!$B$7:$B$13,' Group A - Scores'!$D$7:$D$13,0))</f>
        <v/>
      </c>
      <c r="E10" s="59" t="str">
        <f>IF(_xlfn.XLOOKUP(B10,' Group A - Scores'!$B$7:$B$13,' Group A - Scores'!$E$7:$E$13,0)=0,"",_xlfn.XLOOKUP(B10,' Group A - Scores'!$B$7:$B$13,' Group A - Scores'!$E$7:$E$13,0))</f>
        <v/>
      </c>
      <c r="F10" s="59" t="str">
        <f>IF(_xlfn.XLOOKUP(B10,' Group A - Scores'!$B$7:$B$13,' Group A - Scores'!$F$7:$F$13,0)=0,"",_xlfn.XLOOKUP(B10,' Group A - Scores'!$B$7:$B$13,' Group A - Scores'!$F$7:$F$13,0))</f>
        <v/>
      </c>
      <c r="G10" s="59" t="str">
        <f>IF(_xlfn.XLOOKUP(B10,' Group A - Scores'!$B$7:$B$13,' Group A - Scores'!$F$7:$F$13,0)=0,"",_xlfn.XLOOKUP(B10,' Group A - Scores'!$B$7:$B$13,' Group A - Scores'!$X$7:$X$13,0))</f>
        <v/>
      </c>
      <c r="H10" s="59" t="str">
        <f>IF(_xlfn.XLOOKUP(B10,' Group A - Scores'!$B$7:$B$13,' Group A - Scores'!$F$7:$F$13,0)=0,"",_xlfn.XLOOKUP(B10,' Group A - Scores'!$B$7:$B$13,' Group A - Scores'!$Y$7:$Y$13,0))</f>
        <v/>
      </c>
      <c r="I10" s="43" t="str">
        <f>IF(ISNA(MATCH(B10,' Group A - Scores'!$B$7:$B$13,0)),"",MATCH(B10,' Group A - Scores'!$B$7:$B$13,0))</f>
        <v/>
      </c>
    </row>
    <row r="11" spans="1:22">
      <c r="A11" s="43" t="str">
        <f>IF(_xlfn.XLOOKUP(B11,' Group A - Scores'!$B$7:$B$13,' Group A - Scores'!$F$7:$F$13,0)=0,"",_xlfn.XLOOKUP(B11,' Group A - Scores'!$B$7:$B$13,' Group A - Scores'!$A$7:$A$13,0))</f>
        <v/>
      </c>
      <c r="B11" s="41"/>
      <c r="C11" s="43" t="str">
        <f>IF(_xlfn.XLOOKUP(B11,' Group A - Scores'!$B$7:$B$13,' Group A - Scores'!$C$7:$C$13,0)=0,"",_xlfn.XLOOKUP(B11,' Group A - Scores'!$B$7:$B$13,' Group A - Scores'!$C$7:$C$13,0))</f>
        <v/>
      </c>
      <c r="D11" s="43" t="str">
        <f>IF(_xlfn.XLOOKUP(B11,' Group A - Scores'!$B$7:$B$13,' Group A - Scores'!$D$7:$D$13,0)=0,"",_xlfn.XLOOKUP(B11,' Group A - Scores'!$B$7:$B$13,' Group A - Scores'!$D$7:$D$13,0))</f>
        <v/>
      </c>
      <c r="E11" s="59" t="str">
        <f>IF(_xlfn.XLOOKUP(B11,' Group A - Scores'!$B$7:$B$13,' Group A - Scores'!$E$7:$E$13,0)=0,"",_xlfn.XLOOKUP(B11,' Group A - Scores'!$B$7:$B$13,' Group A - Scores'!$E$7:$E$13,0))</f>
        <v/>
      </c>
      <c r="F11" s="59" t="str">
        <f>IF(_xlfn.XLOOKUP(B11,' Group A - Scores'!$B$7:$B$13,' Group A - Scores'!$F$7:$F$13,0)=0,"",_xlfn.XLOOKUP(B11,' Group A - Scores'!$B$7:$B$13,' Group A - Scores'!$F$7:$F$13,0))</f>
        <v/>
      </c>
      <c r="G11" s="59" t="str">
        <f>IF(_xlfn.XLOOKUP(B11,' Group A - Scores'!$B$7:$B$13,' Group A - Scores'!$F$7:$F$13,0)=0,"",_xlfn.XLOOKUP(B11,' Group A - Scores'!$B$7:$B$13,' Group A - Scores'!$X$7:$X$13,0))</f>
        <v/>
      </c>
      <c r="H11" s="59" t="str">
        <f>IF(_xlfn.XLOOKUP(B11,' Group A - Scores'!$B$7:$B$13,' Group A - Scores'!$F$7:$F$13,0)=0,"",_xlfn.XLOOKUP(B11,' Group A - Scores'!$B$7:$B$13,' Group A - Scores'!$Y$7:$Y$13,0))</f>
        <v/>
      </c>
      <c r="I11" s="43" t="str">
        <f>IF(ISNA(MATCH(B11,' Group A - Scores'!$B$7:$B$13,0)),"",MATCH(B11,' Group A - Scores'!$B$7:$B$13,0))</f>
        <v/>
      </c>
    </row>
    <row r="12" spans="1:22">
      <c r="A12" s="43" t="str">
        <f>IF(_xlfn.XLOOKUP(B12,' Group A - Scores'!$B$7:$B$13,' Group A - Scores'!$F$7:$F$13,0)=0,"",_xlfn.XLOOKUP(B12,' Group A - Scores'!$B$7:$B$13,' Group A - Scores'!$A$7:$A$13,0))</f>
        <v/>
      </c>
      <c r="B12" s="41"/>
      <c r="C12" s="43" t="str">
        <f>IF(_xlfn.XLOOKUP(B12,' Group A - Scores'!$B$7:$B$13,' Group A - Scores'!$C$7:$C$13,0)=0,"",_xlfn.XLOOKUP(B12,' Group A - Scores'!$B$7:$B$13,' Group A - Scores'!$C$7:$C$13,0))</f>
        <v/>
      </c>
      <c r="D12" s="43" t="str">
        <f>IF(_xlfn.XLOOKUP(B12,' Group A - Scores'!$B$7:$B$13,' Group A - Scores'!$D$7:$D$13,0)=0,"",_xlfn.XLOOKUP(B12,' Group A - Scores'!$B$7:$B$13,' Group A - Scores'!$D$7:$D$13,0))</f>
        <v/>
      </c>
      <c r="E12" s="59" t="str">
        <f>IF(_xlfn.XLOOKUP(B12,' Group A - Scores'!$B$7:$B$13,' Group A - Scores'!$E$7:$E$13,0)=0,"",_xlfn.XLOOKUP(B12,' Group A - Scores'!$B$7:$B$13,' Group A - Scores'!$E$7:$E$13,0))</f>
        <v/>
      </c>
      <c r="F12" s="59" t="str">
        <f>IF(_xlfn.XLOOKUP(B12,' Group A - Scores'!$B$7:$B$13,' Group A - Scores'!$F$7:$F$13,0)=0,"",_xlfn.XLOOKUP(B12,' Group A - Scores'!$B$7:$B$13,' Group A - Scores'!$F$7:$F$13,0))</f>
        <v/>
      </c>
      <c r="G12" s="59" t="str">
        <f>IF(_xlfn.XLOOKUP(B12,' Group A - Scores'!$B$7:$B$13,' Group A - Scores'!$F$7:$F$13,0)=0,"",_xlfn.XLOOKUP(B12,' Group A - Scores'!$B$7:$B$13,' Group A - Scores'!$X$7:$X$13,0))</f>
        <v/>
      </c>
      <c r="H12" s="59" t="str">
        <f>IF(_xlfn.XLOOKUP(B12,' Group A - Scores'!$B$7:$B$13,' Group A - Scores'!$F$7:$F$13,0)=0,"",_xlfn.XLOOKUP(B12,' Group A - Scores'!$B$7:$B$13,' Group A - Scores'!$Y$7:$Y$13,0))</f>
        <v/>
      </c>
      <c r="I12" s="43" t="str">
        <f>IF(ISNA(MATCH(B12,' Group A - Scores'!$B$7:$B$13,0)),"",MATCH(B12,' Group A - Scores'!$B$7:$B$13,0))</f>
        <v/>
      </c>
    </row>
    <row r="13" spans="1:22">
      <c r="A13" s="43" t="str">
        <f>IF(_xlfn.XLOOKUP(B13,' Group A - Scores'!$B$7:$B$13,' Group A - Scores'!$F$7:$F$13,0)=0,"",_xlfn.XLOOKUP(B13,' Group A - Scores'!$B$7:$B$13,' Group A - Scores'!$A$7:$A$13,0))</f>
        <v/>
      </c>
      <c r="B13" s="41"/>
      <c r="C13" s="43" t="str">
        <f>IF(_xlfn.XLOOKUP(B13,' Group A - Scores'!$B$7:$B$13,' Group A - Scores'!$C$7:$C$13,0)=0,"",_xlfn.XLOOKUP(B13,' Group A - Scores'!$B$7:$B$13,' Group A - Scores'!$C$7:$C$13,0))</f>
        <v/>
      </c>
      <c r="D13" s="43" t="str">
        <f>IF(_xlfn.XLOOKUP(B13,' Group A - Scores'!$B$7:$B$13,' Group A - Scores'!$D$7:$D$13,0)=0,"",_xlfn.XLOOKUP(B13,' Group A - Scores'!$B$7:$B$13,' Group A - Scores'!$D$7:$D$13,0))</f>
        <v/>
      </c>
      <c r="E13" s="59" t="str">
        <f>IF(_xlfn.XLOOKUP(B13,' Group A - Scores'!$B$7:$B$13,' Group A - Scores'!$E$7:$E$13,0)=0,"",_xlfn.XLOOKUP(B13,' Group A - Scores'!$B$7:$B$13,' Group A - Scores'!$E$7:$E$13,0))</f>
        <v/>
      </c>
      <c r="F13" s="59" t="str">
        <f>IF(_xlfn.XLOOKUP(B13,' Group A - Scores'!$B$7:$B$13,' Group A - Scores'!$F$7:$F$13,0)=0,"",_xlfn.XLOOKUP(B13,' Group A - Scores'!$B$7:$B$13,' Group A - Scores'!$F$7:$F$13,0))</f>
        <v/>
      </c>
      <c r="G13" s="59" t="str">
        <f>IF(_xlfn.XLOOKUP(B13,' Group A - Scores'!$B$7:$B$13,' Group A - Scores'!$F$7:$F$13,0)=0,"",_xlfn.XLOOKUP(B13,' Group A - Scores'!$B$7:$B$13,' Group A - Scores'!$X$7:$X$13,0))</f>
        <v/>
      </c>
      <c r="H13" s="59" t="str">
        <f>IF(_xlfn.XLOOKUP(B13,' Group A - Scores'!$B$7:$B$13,' Group A - Scores'!$F$7:$F$13,0)=0,"",_xlfn.XLOOKUP(B13,' Group A - Scores'!$B$7:$B$13,' Group A - Scores'!$Y$7:$Y$13,0))</f>
        <v/>
      </c>
      <c r="I13" s="43" t="str">
        <f>IF(ISNA(MATCH(B13,' Group A - Scores'!$B$7:$B$13,0)),"",MATCH(B13,' Group A - Scores'!$B$7:$B$13,0))</f>
        <v/>
      </c>
    </row>
    <row r="14" spans="1:22">
      <c r="A14" s="43" t="str">
        <f>IF(_xlfn.XLOOKUP(B14,' Group A - Scores'!$B$7:$B$13,' Group A - Scores'!$F$7:$F$13,0)=0,"",_xlfn.XLOOKUP(B14,' Group A - Scores'!$B$7:$B$13,' Group A - Scores'!$A$7:$A$13,0))</f>
        <v/>
      </c>
      <c r="B14" s="41"/>
      <c r="C14" s="43" t="str">
        <f>IF(_xlfn.XLOOKUP(B14,' Group A - Scores'!$B$7:$B$13,' Group A - Scores'!$C$7:$C$13,0)=0,"",_xlfn.XLOOKUP(B14,' Group A - Scores'!$B$7:$B$13,' Group A - Scores'!$C$7:$C$13,0))</f>
        <v/>
      </c>
      <c r="D14" s="43" t="str">
        <f>IF(_xlfn.XLOOKUP(B14,' Group A - Scores'!$B$7:$B$13,' Group A - Scores'!$D$7:$D$13,0)=0,"",_xlfn.XLOOKUP(B14,' Group A - Scores'!$B$7:$B$13,' Group A - Scores'!$D$7:$D$13,0))</f>
        <v/>
      </c>
      <c r="E14" s="59" t="str">
        <f>IF(_xlfn.XLOOKUP(B14,' Group A - Scores'!$B$7:$B$13,' Group A - Scores'!$E$7:$E$13,0)=0,"",_xlfn.XLOOKUP(B14,' Group A - Scores'!$B$7:$B$13,' Group A - Scores'!$E$7:$E$13,0))</f>
        <v/>
      </c>
      <c r="F14" s="59" t="str">
        <f>IF(_xlfn.XLOOKUP(B14,' Group A - Scores'!$B$7:$B$13,' Group A - Scores'!$F$7:$F$13,0)=0,"",_xlfn.XLOOKUP(B14,' Group A - Scores'!$B$7:$B$13,' Group A - Scores'!$F$7:$F$13,0))</f>
        <v/>
      </c>
      <c r="G14" s="59" t="str">
        <f>IF(_xlfn.XLOOKUP(B14,' Group A - Scores'!$B$7:$B$13,' Group A - Scores'!$F$7:$F$13,0)=0,"",_xlfn.XLOOKUP(B14,' Group A - Scores'!$B$7:$B$13,' Group A - Scores'!$X$7:$X$13,0))</f>
        <v/>
      </c>
      <c r="H14" s="59" t="str">
        <f>IF(_xlfn.XLOOKUP(B14,' Group A - Scores'!$B$7:$B$13,' Group A - Scores'!$F$7:$F$13,0)=0,"",_xlfn.XLOOKUP(B14,' Group A - Scores'!$B$7:$B$13,' Group A - Scores'!$Y$7:$Y$13,0))</f>
        <v/>
      </c>
      <c r="I14" s="43" t="str">
        <f>IF(ISNA(MATCH(B14,' Group A - Scores'!$B$7:$B$13,0)),"",MATCH(B14,' Group A - Scores'!$B$7:$B$13,0))</f>
        <v/>
      </c>
    </row>
    <row r="15" spans="1:22">
      <c r="A15" s="43" t="str">
        <f>IF(_xlfn.XLOOKUP(B15,' Group A - Scores'!$B$7:$B$13,' Group A - Scores'!$F$7:$F$13,0)=0,"",_xlfn.XLOOKUP(B15,' Group A - Scores'!$B$7:$B$13,' Group A - Scores'!$A$7:$A$13,0))</f>
        <v/>
      </c>
      <c r="B15" s="41"/>
      <c r="C15" s="43" t="str">
        <f>IF(_xlfn.XLOOKUP(B15,' Group A - Scores'!$B$7:$B$13,' Group A - Scores'!$C$7:$C$13,0)=0,"",_xlfn.XLOOKUP(B15,' Group A - Scores'!$B$7:$B$13,' Group A - Scores'!$C$7:$C$13,0))</f>
        <v/>
      </c>
      <c r="D15" s="43" t="str">
        <f>IF(_xlfn.XLOOKUP(B15,' Group A - Scores'!$B$7:$B$13,' Group A - Scores'!$D$7:$D$13,0)=0,"",_xlfn.XLOOKUP(B15,' Group A - Scores'!$B$7:$B$13,' Group A - Scores'!$D$7:$D$13,0))</f>
        <v/>
      </c>
      <c r="E15" s="59" t="str">
        <f>IF(_xlfn.XLOOKUP(B15,' Group A - Scores'!$B$7:$B$13,' Group A - Scores'!$E$7:$E$13,0)=0,"",_xlfn.XLOOKUP(B15,' Group A - Scores'!$B$7:$B$13,' Group A - Scores'!$E$7:$E$13,0))</f>
        <v/>
      </c>
      <c r="F15" s="59" t="str">
        <f>IF(_xlfn.XLOOKUP(B15,' Group A - Scores'!$B$7:$B$13,' Group A - Scores'!$F$7:$F$13,0)=0,"",_xlfn.XLOOKUP(B15,' Group A - Scores'!$B$7:$B$13,' Group A - Scores'!$F$7:$F$13,0))</f>
        <v/>
      </c>
      <c r="G15" s="59" t="str">
        <f>IF(_xlfn.XLOOKUP(B15,' Group A - Scores'!$B$7:$B$13,' Group A - Scores'!$F$7:$F$13,0)=0,"",_xlfn.XLOOKUP(B15,' Group A - Scores'!$B$7:$B$13,' Group A - Scores'!$X$7:$X$13,0))</f>
        <v/>
      </c>
      <c r="H15" s="59" t="str">
        <f>IF(_xlfn.XLOOKUP(B15,' Group A - Scores'!$B$7:$B$13,' Group A - Scores'!$F$7:$F$13,0)=0,"",_xlfn.XLOOKUP(B15,' Group A - Scores'!$B$7:$B$13,' Group A - Scores'!$Y$7:$Y$13,0))</f>
        <v/>
      </c>
      <c r="I15" s="43" t="str">
        <f>IF(ISNA(MATCH(B15,' Group A - Scores'!$B$7:$B$13,0)),"",MATCH(B15,' Group A - Scores'!$B$7:$B$13,0))</f>
        <v/>
      </c>
    </row>
    <row r="16" spans="1:22">
      <c r="A16" s="43" t="str">
        <f>IF(_xlfn.XLOOKUP(B16,' Group A - Scores'!$B$7:$B$13,' Group A - Scores'!$F$7:$F$13,0)=0,"",_xlfn.XLOOKUP(B16,' Group A - Scores'!$B$7:$B$13,' Group A - Scores'!$A$7:$A$13,0))</f>
        <v/>
      </c>
      <c r="B16" s="41"/>
      <c r="C16" s="43" t="str">
        <f>IF(_xlfn.XLOOKUP(B16,' Group A - Scores'!$B$7:$B$13,' Group A - Scores'!$C$7:$C$13,0)=0,"",_xlfn.XLOOKUP(B16,' Group A - Scores'!$B$7:$B$13,' Group A - Scores'!$C$7:$C$13,0))</f>
        <v/>
      </c>
      <c r="D16" s="43" t="str">
        <f>IF(_xlfn.XLOOKUP(B16,' Group A - Scores'!$B$7:$B$13,' Group A - Scores'!$D$7:$D$13,0)=0,"",_xlfn.XLOOKUP(B16,' Group A - Scores'!$B$7:$B$13,' Group A - Scores'!$D$7:$D$13,0))</f>
        <v/>
      </c>
      <c r="E16" s="59" t="str">
        <f>IF(_xlfn.XLOOKUP(B16,' Group A - Scores'!$B$7:$B$13,' Group A - Scores'!$E$7:$E$13,0)=0,"",_xlfn.XLOOKUP(B16,' Group A - Scores'!$B$7:$B$13,' Group A - Scores'!$E$7:$E$13,0))</f>
        <v/>
      </c>
      <c r="F16" s="59" t="str">
        <f>IF(_xlfn.XLOOKUP(B16,' Group A - Scores'!$B$7:$B$13,' Group A - Scores'!$F$7:$F$13,0)=0,"",_xlfn.XLOOKUP(B16,' Group A - Scores'!$B$7:$B$13,' Group A - Scores'!$F$7:$F$13,0))</f>
        <v/>
      </c>
      <c r="G16" s="59" t="str">
        <f>IF(_xlfn.XLOOKUP(B16,' Group A - Scores'!$B$7:$B$13,' Group A - Scores'!$F$7:$F$13,0)=0,"",_xlfn.XLOOKUP(B16,' Group A - Scores'!$B$7:$B$13,' Group A - Scores'!$X$7:$X$13,0))</f>
        <v/>
      </c>
      <c r="H16" s="59" t="str">
        <f>IF(_xlfn.XLOOKUP(B16,' Group A - Scores'!$B$7:$B$13,' Group A - Scores'!$F$7:$F$13,0)=0,"",_xlfn.XLOOKUP(B16,' Group A - Scores'!$B$7:$B$13,' Group A - Scores'!$Y$7:$Y$13,0))</f>
        <v/>
      </c>
      <c r="I16" s="43" t="str">
        <f>IF(ISNA(MATCH(B16,' Group A - Scores'!$B$7:$B$13,0)),"",MATCH(B16,' Group A - Scores'!$B$7:$B$13,0))</f>
        <v/>
      </c>
    </row>
    <row r="17" spans="1:9">
      <c r="A17" s="43" t="str">
        <f>IF(_xlfn.XLOOKUP(B17,' Group A - Scores'!$B$7:$B$13,' Group A - Scores'!$F$7:$F$13,0)=0,"",_xlfn.XLOOKUP(B17,' Group A - Scores'!$B$7:$B$13,' Group A - Scores'!$A$7:$A$13,0))</f>
        <v/>
      </c>
      <c r="B17" s="41"/>
      <c r="C17" s="43" t="str">
        <f>IF(_xlfn.XLOOKUP(B17,' Group A - Scores'!$B$7:$B$13,' Group A - Scores'!$C$7:$C$13,0)=0,"",_xlfn.XLOOKUP(B17,' Group A - Scores'!$B$7:$B$13,' Group A - Scores'!$C$7:$C$13,0))</f>
        <v/>
      </c>
      <c r="D17" s="43" t="str">
        <f>IF(_xlfn.XLOOKUP(B17,' Group A - Scores'!$B$7:$B$13,' Group A - Scores'!$D$7:$D$13,0)=0,"",_xlfn.XLOOKUP(B17,' Group A - Scores'!$B$7:$B$13,' Group A - Scores'!$D$7:$D$13,0))</f>
        <v/>
      </c>
      <c r="E17" s="59" t="str">
        <f>IF(_xlfn.XLOOKUP(B17,' Group A - Scores'!$B$7:$B$13,' Group A - Scores'!$E$7:$E$13,0)=0,"",_xlfn.XLOOKUP(B17,' Group A - Scores'!$B$7:$B$13,' Group A - Scores'!$E$7:$E$13,0))</f>
        <v/>
      </c>
      <c r="F17" s="59" t="str">
        <f>IF(_xlfn.XLOOKUP(B17,' Group A - Scores'!$B$7:$B$13,' Group A - Scores'!$F$7:$F$13,0)=0,"",_xlfn.XLOOKUP(B17,' Group A - Scores'!$B$7:$B$13,' Group A - Scores'!$F$7:$F$13,0))</f>
        <v/>
      </c>
      <c r="G17" s="59" t="str">
        <f>IF(_xlfn.XLOOKUP(B17,' Group A - Scores'!$B$7:$B$13,' Group A - Scores'!$F$7:$F$13,0)=0,"",_xlfn.XLOOKUP(B17,' Group A - Scores'!$B$7:$B$13,' Group A - Scores'!$X$7:$X$13,0))</f>
        <v/>
      </c>
      <c r="H17" s="59" t="str">
        <f>IF(_xlfn.XLOOKUP(B17,' Group A - Scores'!$B$7:$B$13,' Group A - Scores'!$F$7:$F$13,0)=0,"",_xlfn.XLOOKUP(B17,' Group A - Scores'!$B$7:$B$13,' Group A - Scores'!$Y$7:$Y$13,0))</f>
        <v/>
      </c>
      <c r="I17" s="43" t="str">
        <f>IF(ISNA(MATCH(B17,' Group A - Scores'!$B$7:$B$13,0)),"",MATCH(B17,' Group A - Scores'!$B$7:$B$13,0))</f>
        <v/>
      </c>
    </row>
    <row r="18" spans="1:9">
      <c r="A18" s="43" t="str">
        <f>IF(_xlfn.XLOOKUP(B18,' Group A - Scores'!$B$7:$B$13,' Group A - Scores'!$F$7:$F$13,0)=0,"",_xlfn.XLOOKUP(B18,' Group A - Scores'!$B$7:$B$13,' Group A - Scores'!$A$7:$A$13,0))</f>
        <v/>
      </c>
      <c r="B18" s="43"/>
      <c r="C18" s="43" t="str">
        <f>IF(_xlfn.XLOOKUP(B18,' Group A - Scores'!$B$7:$B$13,' Group A - Scores'!$C$7:$C$13,0)=0,"",_xlfn.XLOOKUP(B18,' Group A - Scores'!$B$7:$B$13,' Group A - Scores'!$C$7:$C$13,0))</f>
        <v/>
      </c>
      <c r="D18" s="43" t="str">
        <f>IF(_xlfn.XLOOKUP(B18,' Group A - Scores'!$B$7:$B$13,' Group A - Scores'!$D$7:$D$13,0)=0,"",_xlfn.XLOOKUP(B18,' Group A - Scores'!$B$7:$B$13,' Group A - Scores'!$D$7:$D$13,0))</f>
        <v/>
      </c>
      <c r="E18" s="59" t="str">
        <f>IF(_xlfn.XLOOKUP(B18,' Group A - Scores'!$B$7:$B$13,' Group A - Scores'!$E$7:$E$13,0)=0,"",_xlfn.XLOOKUP(B18,' Group A - Scores'!$B$7:$B$13,' Group A - Scores'!$E$7:$E$13,0))</f>
        <v/>
      </c>
      <c r="F18" s="59" t="str">
        <f>IF(_xlfn.XLOOKUP(B18,' Group A - Scores'!$B$7:$B$13,' Group A - Scores'!$F$7:$F$13,0)=0,"",_xlfn.XLOOKUP(B18,' Group A - Scores'!$B$7:$B$13,' Group A - Scores'!$F$7:$F$13,0))</f>
        <v/>
      </c>
      <c r="G18" s="59" t="str">
        <f>IF(_xlfn.XLOOKUP(B18,' Group A - Scores'!$B$7:$B$13,' Group A - Scores'!$F$7:$F$13,0)=0,"",_xlfn.XLOOKUP(B18,' Group A - Scores'!$B$7:$B$13,' Group A - Scores'!$X$7:$X$13,0))</f>
        <v/>
      </c>
      <c r="H18" s="59" t="str">
        <f>IF(_xlfn.XLOOKUP(B18,' Group A - Scores'!$B$7:$B$13,' Group A - Scores'!$F$7:$F$13,0)=0,"",_xlfn.XLOOKUP(B18,' Group A - Scores'!$B$7:$B$13,' Group A - Scores'!$Y$7:$Y$13,0))</f>
        <v/>
      </c>
      <c r="I18" s="43" t="str">
        <f>IF(ISNA(MATCH(B18,' Group A - Scores'!$B$7:$B$13,0)),"",MATCH(B18,' Group A - Scores'!$B$7:$B$13,0))</f>
        <v/>
      </c>
    </row>
    <row r="19" spans="1:9">
      <c r="A19" s="43" t="str">
        <f>IF(_xlfn.XLOOKUP(B19,' Group A - Scores'!$B$7:$B$13,' Group A - Scores'!$F$7:$F$13,0)=0,"",_xlfn.XLOOKUP(B19,' Group A - Scores'!$B$7:$B$13,' Group A - Scores'!$A$7:$A$13,0))</f>
        <v/>
      </c>
      <c r="B19" s="41"/>
      <c r="C19" s="43" t="str">
        <f>IF(_xlfn.XLOOKUP(B19,' Group A - Scores'!$B$7:$B$13,' Group A - Scores'!$C$7:$C$13,0)=0,"",_xlfn.XLOOKUP(B19,' Group A - Scores'!$B$7:$B$13,' Group A - Scores'!$C$7:$C$13,0))</f>
        <v/>
      </c>
      <c r="D19" s="43" t="str">
        <f>IF(_xlfn.XLOOKUP(B19,' Group A - Scores'!$B$7:$B$13,' Group A - Scores'!$D$7:$D$13,0)=0,"",_xlfn.XLOOKUP(B19,' Group A - Scores'!$B$7:$B$13,' Group A - Scores'!$D$7:$D$13,0))</f>
        <v/>
      </c>
      <c r="E19" s="59" t="str">
        <f>IF(_xlfn.XLOOKUP(B19,' Group A - Scores'!$B$7:$B$13,' Group A - Scores'!$E$7:$E$13,0)=0,"",_xlfn.XLOOKUP(B19,' Group A - Scores'!$B$7:$B$13,' Group A - Scores'!$E$7:$E$13,0))</f>
        <v/>
      </c>
      <c r="F19" s="59" t="str">
        <f>IF(_xlfn.XLOOKUP(B19,' Group A - Scores'!$B$7:$B$13,' Group A - Scores'!$F$7:$F$13,0)=0,"",_xlfn.XLOOKUP(B19,' Group A - Scores'!$B$7:$B$13,' Group A - Scores'!$F$7:$F$13,0))</f>
        <v/>
      </c>
      <c r="G19" s="59" t="str">
        <f>IF(_xlfn.XLOOKUP(B19,' Group A - Scores'!$B$7:$B$13,' Group A - Scores'!$F$7:$F$13,0)=0,"",_xlfn.XLOOKUP(B19,' Group A - Scores'!$B$7:$B$13,' Group A - Scores'!$X$7:$X$13,0))</f>
        <v/>
      </c>
      <c r="H19" s="59" t="str">
        <f>IF(_xlfn.XLOOKUP(B19,' Group A - Scores'!$B$7:$B$13,' Group A - Scores'!$F$7:$F$13,0)=0,"",_xlfn.XLOOKUP(B19,' Group A - Scores'!$B$7:$B$13,' Group A - Scores'!$Y$7:$Y$13,0))</f>
        <v/>
      </c>
      <c r="I19" s="43" t="str">
        <f>IF(ISNA(MATCH(B19,' Group A - Scores'!$B$7:$B$13,0)),"",MATCH(B19,' Group A - Scores'!$B$7:$B$13,0))</f>
        <v/>
      </c>
    </row>
    <row r="20" spans="1:9">
      <c r="A20" s="43" t="str">
        <f>IF(_xlfn.XLOOKUP(B20,' Group A - Scores'!$B$7:$B$13,' Group A - Scores'!$F$7:$F$13,0)=0,"",_xlfn.XLOOKUP(B20,' Group A - Scores'!$B$7:$B$13,' Group A - Scores'!$A$7:$A$13,0))</f>
        <v/>
      </c>
      <c r="B20" s="41"/>
      <c r="C20" s="43" t="str">
        <f>IF(_xlfn.XLOOKUP(B20,' Group A - Scores'!$B$7:$B$13,' Group A - Scores'!$C$7:$C$13,0)=0,"",_xlfn.XLOOKUP(B20,' Group A - Scores'!$B$7:$B$13,' Group A - Scores'!$C$7:$C$13,0))</f>
        <v/>
      </c>
      <c r="D20" s="43" t="str">
        <f>IF(_xlfn.XLOOKUP(B20,' Group A - Scores'!$B$7:$B$13,' Group A - Scores'!$D$7:$D$13,0)=0,"",_xlfn.XLOOKUP(B20,' Group A - Scores'!$B$7:$B$13,' Group A - Scores'!$D$7:$D$13,0))</f>
        <v/>
      </c>
      <c r="E20" s="59" t="str">
        <f>IF(_xlfn.XLOOKUP(B20,' Group A - Scores'!$B$7:$B$13,' Group A - Scores'!$E$7:$E$13,0)=0,"",_xlfn.XLOOKUP(B20,' Group A - Scores'!$B$7:$B$13,' Group A - Scores'!$E$7:$E$13,0))</f>
        <v/>
      </c>
      <c r="F20" s="59" t="str">
        <f>IF(_xlfn.XLOOKUP(B20,' Group A - Scores'!$B$7:$B$13,' Group A - Scores'!$F$7:$F$13,0)=0,"",_xlfn.XLOOKUP(B20,' Group A - Scores'!$B$7:$B$13,' Group A - Scores'!$F$7:$F$13,0))</f>
        <v/>
      </c>
      <c r="G20" s="59" t="str">
        <f>IF(_xlfn.XLOOKUP(B20,' Group A - Scores'!$B$7:$B$13,' Group A - Scores'!$F$7:$F$13,0)=0,"",_xlfn.XLOOKUP(B20,' Group A - Scores'!$B$7:$B$13,' Group A - Scores'!$X$7:$X$13,0))</f>
        <v/>
      </c>
      <c r="H20" s="59" t="str">
        <f>IF(_xlfn.XLOOKUP(B20,' Group A - Scores'!$B$7:$B$13,' Group A - Scores'!$F$7:$F$13,0)=0,"",_xlfn.XLOOKUP(B20,' Group A - Scores'!$B$7:$B$13,' Group A - Scores'!$Y$7:$Y$13,0))</f>
        <v/>
      </c>
      <c r="I20" s="43" t="str">
        <f>IF(ISNA(MATCH(B20,' Group A - Scores'!$B$7:$B$13,0)),"",MATCH(B20,' Group A - Scores'!$B$7:$B$13,0))</f>
        <v/>
      </c>
    </row>
    <row r="21" spans="1:9">
      <c r="A21" s="43" t="str">
        <f>IF(_xlfn.XLOOKUP(B21,' Group A - Scores'!$B$7:$B$13,' Group A - Scores'!$F$7:$F$13,0)=0,"",_xlfn.XLOOKUP(B21,' Group A - Scores'!$B$7:$B$13,' Group A - Scores'!$A$7:$A$13,0))</f>
        <v/>
      </c>
      <c r="B21" s="41"/>
      <c r="C21" s="43" t="str">
        <f>IF(_xlfn.XLOOKUP(B21,' Group A - Scores'!$B$7:$B$13,' Group A - Scores'!$C$7:$C$13,0)=0,"",_xlfn.XLOOKUP(B21,' Group A - Scores'!$B$7:$B$13,' Group A - Scores'!$C$7:$C$13,0))</f>
        <v/>
      </c>
      <c r="D21" s="43" t="str">
        <f>IF(_xlfn.XLOOKUP(B21,' Group A - Scores'!$B$7:$B$13,' Group A - Scores'!$D$7:$D$13,0)=0,"",_xlfn.XLOOKUP(B21,' Group A - Scores'!$B$7:$B$13,' Group A - Scores'!$D$7:$D$13,0))</f>
        <v/>
      </c>
      <c r="E21" s="59" t="str">
        <f>IF(_xlfn.XLOOKUP(B21,' Group A - Scores'!$B$7:$B$13,' Group A - Scores'!$E$7:$E$13,0)=0,"",_xlfn.XLOOKUP(B21,' Group A - Scores'!$B$7:$B$13,' Group A - Scores'!$E$7:$E$13,0))</f>
        <v/>
      </c>
      <c r="F21" s="59" t="str">
        <f>IF(_xlfn.XLOOKUP(B21,' Group A - Scores'!$B$7:$B$13,' Group A - Scores'!$F$7:$F$13,0)=0,"",_xlfn.XLOOKUP(B21,' Group A - Scores'!$B$7:$B$13,' Group A - Scores'!$F$7:$F$13,0))</f>
        <v/>
      </c>
      <c r="G21" s="59" t="str">
        <f>IF(_xlfn.XLOOKUP(B21,' Group A - Scores'!$B$7:$B$13,' Group A - Scores'!$F$7:$F$13,0)=0,"",_xlfn.XLOOKUP(B21,' Group A - Scores'!$B$7:$B$13,' Group A - Scores'!$X$7:$X$13,0))</f>
        <v/>
      </c>
      <c r="H21" s="59" t="str">
        <f>IF(_xlfn.XLOOKUP(B21,' Group A - Scores'!$B$7:$B$13,' Group A - Scores'!$F$7:$F$13,0)=0,"",_xlfn.XLOOKUP(B21,' Group A - Scores'!$B$7:$B$13,' Group A - Scores'!$Y$7:$Y$13,0))</f>
        <v/>
      </c>
      <c r="I21" s="43" t="str">
        <f>IF(ISNA(MATCH(B21,' Group A - Scores'!$B$7:$B$13,0)),"",MATCH(B21,' Group A - Scores'!$B$7:$B$13,0))</f>
        <v/>
      </c>
    </row>
    <row r="22" spans="1:9">
      <c r="A22" s="43" t="str">
        <f>IF(_xlfn.XLOOKUP(B22,' Group A - Scores'!$B$7:$B$13,' Group A - Scores'!$F$7:$F$13,0)=0,"",_xlfn.XLOOKUP(B22,' Group A - Scores'!$B$7:$B$13,' Group A - Scores'!$A$7:$A$13,0))</f>
        <v/>
      </c>
      <c r="B22" s="41"/>
      <c r="C22" s="43" t="str">
        <f>IF(_xlfn.XLOOKUP(B22,' Group A - Scores'!$B$7:$B$13,' Group A - Scores'!$C$7:$C$13,0)=0,"",_xlfn.XLOOKUP(B22,' Group A - Scores'!$B$7:$B$13,' Group A - Scores'!$C$7:$C$13,0))</f>
        <v/>
      </c>
      <c r="D22" s="43" t="str">
        <f>IF(_xlfn.XLOOKUP(B22,' Group A - Scores'!$B$7:$B$13,' Group A - Scores'!$D$7:$D$13,0)=0,"",_xlfn.XLOOKUP(B22,' Group A - Scores'!$B$7:$B$13,' Group A - Scores'!$D$7:$D$13,0))</f>
        <v/>
      </c>
      <c r="E22" s="59" t="str">
        <f>IF(_xlfn.XLOOKUP(B22,' Group A - Scores'!$B$7:$B$13,' Group A - Scores'!$E$7:$E$13,0)=0,"",_xlfn.XLOOKUP(B22,' Group A - Scores'!$B$7:$B$13,' Group A - Scores'!$E$7:$E$13,0))</f>
        <v/>
      </c>
      <c r="F22" s="59" t="str">
        <f>IF(_xlfn.XLOOKUP(B22,' Group A - Scores'!$B$7:$B$13,' Group A - Scores'!$F$7:$F$13,0)=0,"",_xlfn.XLOOKUP(B22,' Group A - Scores'!$B$7:$B$13,' Group A - Scores'!$F$7:$F$13,0))</f>
        <v/>
      </c>
      <c r="G22" s="59" t="str">
        <f>IF(_xlfn.XLOOKUP(B22,' Group A - Scores'!$B$7:$B$13,' Group A - Scores'!$F$7:$F$13,0)=0,"",_xlfn.XLOOKUP(B22,' Group A - Scores'!$B$7:$B$13,' Group A - Scores'!$X$7:$X$13,0))</f>
        <v/>
      </c>
      <c r="H22" s="59" t="str">
        <f>IF(_xlfn.XLOOKUP(B22,' Group A - Scores'!$B$7:$B$13,' Group A - Scores'!$F$7:$F$13,0)=0,"",_xlfn.XLOOKUP(B22,' Group A - Scores'!$B$7:$B$13,' Group A - Scores'!$Y$7:$Y$13,0))</f>
        <v/>
      </c>
      <c r="I22" s="43" t="str">
        <f>IF(ISNA(MATCH(B22,' Group A - Scores'!$B$7:$B$13,0)),"",MATCH(B22,' Group A - Scores'!$B$7:$B$13,0))</f>
        <v/>
      </c>
    </row>
    <row r="23" spans="1:9">
      <c r="A23" s="43" t="str">
        <f>IF(_xlfn.XLOOKUP(B23,' Group A - Scores'!$B$7:$B$13,' Group A - Scores'!$F$7:$F$13,0)=0,"",_xlfn.XLOOKUP(B23,' Group A - Scores'!$B$7:$B$13,' Group A - Scores'!$A$7:$A$13,0))</f>
        <v/>
      </c>
      <c r="B23" s="41"/>
      <c r="C23" s="43" t="str">
        <f>IF(_xlfn.XLOOKUP(B23,' Group A - Scores'!$B$7:$B$13,' Group A - Scores'!$C$7:$C$13,0)=0,"",_xlfn.XLOOKUP(B23,' Group A - Scores'!$B$7:$B$13,' Group A - Scores'!$C$7:$C$13,0))</f>
        <v/>
      </c>
      <c r="D23" s="43" t="str">
        <f>IF(_xlfn.XLOOKUP(B23,' Group A - Scores'!$B$7:$B$13,' Group A - Scores'!$D$7:$D$13,0)=0,"",_xlfn.XLOOKUP(B23,' Group A - Scores'!$B$7:$B$13,' Group A - Scores'!$D$7:$D$13,0))</f>
        <v/>
      </c>
      <c r="E23" s="59" t="str">
        <f>IF(_xlfn.XLOOKUP(B23,' Group A - Scores'!$B$7:$B$13,' Group A - Scores'!$E$7:$E$13,0)=0,"",_xlfn.XLOOKUP(B23,' Group A - Scores'!$B$7:$B$13,' Group A - Scores'!$E$7:$E$13,0))</f>
        <v/>
      </c>
      <c r="F23" s="59" t="str">
        <f>IF(_xlfn.XLOOKUP(B23,' Group A - Scores'!$B$7:$B$13,' Group A - Scores'!$F$7:$F$13,0)=0,"",_xlfn.XLOOKUP(B23,' Group A - Scores'!$B$7:$B$13,' Group A - Scores'!$F$7:$F$13,0))</f>
        <v/>
      </c>
      <c r="G23" s="59" t="str">
        <f>IF(_xlfn.XLOOKUP(B23,' Group A - Scores'!$B$7:$B$13,' Group A - Scores'!$F$7:$F$13,0)=0,"",_xlfn.XLOOKUP(B23,' Group A - Scores'!$B$7:$B$13,' Group A - Scores'!$X$7:$X$13,0))</f>
        <v/>
      </c>
      <c r="H23" s="59" t="str">
        <f>IF(_xlfn.XLOOKUP(B23,' Group A - Scores'!$B$7:$B$13,' Group A - Scores'!$F$7:$F$13,0)=0,"",_xlfn.XLOOKUP(B23,' Group A - Scores'!$B$7:$B$13,' Group A - Scores'!$Y$7:$Y$13,0))</f>
        <v/>
      </c>
      <c r="I23" s="43" t="str">
        <f>IF(ISNA(MATCH(B23,' Group A - Scores'!$B$7:$B$13,0)),"",MATCH(B23,' Group A - Scores'!$B$7:$B$13,0))</f>
        <v/>
      </c>
    </row>
    <row r="24" spans="1:9">
      <c r="A24" s="43" t="str">
        <f>IF(_xlfn.XLOOKUP(B24,' Group A - Scores'!$B$7:$B$13,' Group A - Scores'!$F$7:$F$13,0)=0,"",_xlfn.XLOOKUP(B24,' Group A - Scores'!$B$7:$B$13,' Group A - Scores'!$A$7:$A$13,0))</f>
        <v/>
      </c>
      <c r="B24" s="41"/>
      <c r="C24" s="43" t="str">
        <f>IF(_xlfn.XLOOKUP(B24,' Group A - Scores'!$B$7:$B$13,' Group A - Scores'!$C$7:$C$13,0)=0,"",_xlfn.XLOOKUP(B24,' Group A - Scores'!$B$7:$B$13,' Group A - Scores'!$C$7:$C$13,0))</f>
        <v/>
      </c>
      <c r="D24" s="43" t="str">
        <f>IF(_xlfn.XLOOKUP(B24,' Group A - Scores'!$B$7:$B$13,' Group A - Scores'!$D$7:$D$13,0)=0,"",_xlfn.XLOOKUP(B24,' Group A - Scores'!$B$7:$B$13,' Group A - Scores'!$D$7:$D$13,0))</f>
        <v/>
      </c>
      <c r="E24" s="59" t="str">
        <f>IF(_xlfn.XLOOKUP(B24,' Group A - Scores'!$B$7:$B$13,' Group A - Scores'!$E$7:$E$13,0)=0,"",_xlfn.XLOOKUP(B24,' Group A - Scores'!$B$7:$B$13,' Group A - Scores'!$E$7:$E$13,0))</f>
        <v/>
      </c>
      <c r="F24" s="59" t="str">
        <f>IF(_xlfn.XLOOKUP(B24,' Group A - Scores'!$B$7:$B$13,' Group A - Scores'!$F$7:$F$13,0)=0,"",_xlfn.XLOOKUP(B24,' Group A - Scores'!$B$7:$B$13,' Group A - Scores'!$F$7:$F$13,0))</f>
        <v/>
      </c>
      <c r="G24" s="59" t="str">
        <f>IF(_xlfn.XLOOKUP(B24,' Group A - Scores'!$B$7:$B$13,' Group A - Scores'!$F$7:$F$13,0)=0,"",_xlfn.XLOOKUP(B24,' Group A - Scores'!$B$7:$B$13,' Group A - Scores'!$X$7:$X$13,0))</f>
        <v/>
      </c>
      <c r="H24" s="59" t="str">
        <f>IF(_xlfn.XLOOKUP(B24,' Group A - Scores'!$B$7:$B$13,' Group A - Scores'!$F$7:$F$13,0)=0,"",_xlfn.XLOOKUP(B24,' Group A - Scores'!$B$7:$B$13,' Group A - Scores'!$Y$7:$Y$13,0))</f>
        <v/>
      </c>
      <c r="I24" s="43" t="str">
        <f>IF(ISNA(MATCH(B24,' Group A - Scores'!$B$7:$B$13,0)),"",MATCH(B24,' Group A - Scores'!$B$7:$B$13,0))</f>
        <v/>
      </c>
    </row>
    <row r="25" spans="1:9">
      <c r="A25" s="43" t="str">
        <f>IF(_xlfn.XLOOKUP(B25,' Group A - Scores'!$B$7:$B$13,' Group A - Scores'!$F$7:$F$13,0)=0,"",_xlfn.XLOOKUP(B25,' Group A - Scores'!$B$7:$B$13,' Group A - Scores'!$A$7:$A$13,0))</f>
        <v/>
      </c>
      <c r="B25" s="41"/>
      <c r="C25" s="43" t="str">
        <f>IF(_xlfn.XLOOKUP(B25,' Group A - Scores'!$B$7:$B$13,' Group A - Scores'!$C$7:$C$13,0)=0,"",_xlfn.XLOOKUP(B25,' Group A - Scores'!$B$7:$B$13,' Group A - Scores'!$C$7:$C$13,0))</f>
        <v/>
      </c>
      <c r="D25" s="43" t="str">
        <f>IF(_xlfn.XLOOKUP(B25,' Group A - Scores'!$B$7:$B$13,' Group A - Scores'!$D$7:$D$13,0)=0,"",_xlfn.XLOOKUP(B25,' Group A - Scores'!$B$7:$B$13,' Group A - Scores'!$D$7:$D$13,0))</f>
        <v/>
      </c>
      <c r="E25" s="59" t="str">
        <f>IF(_xlfn.XLOOKUP(B25,' Group A - Scores'!$B$7:$B$13,' Group A - Scores'!$E$7:$E$13,0)=0,"",_xlfn.XLOOKUP(B25,' Group A - Scores'!$B$7:$B$13,' Group A - Scores'!$E$7:$E$13,0))</f>
        <v/>
      </c>
      <c r="F25" s="59" t="str">
        <f>IF(_xlfn.XLOOKUP(B25,' Group A - Scores'!$B$7:$B$13,' Group A - Scores'!$F$7:$F$13,0)=0,"",_xlfn.XLOOKUP(B25,' Group A - Scores'!$B$7:$B$13,' Group A - Scores'!$F$7:$F$13,0))</f>
        <v/>
      </c>
      <c r="G25" s="59" t="str">
        <f>IF(_xlfn.XLOOKUP(B25,' Group A - Scores'!$B$7:$B$13,' Group A - Scores'!$F$7:$F$13,0)=0,"",_xlfn.XLOOKUP(B25,' Group A - Scores'!$B$7:$B$13,' Group A - Scores'!$X$7:$X$13,0))</f>
        <v/>
      </c>
      <c r="H25" s="59" t="str">
        <f>IF(_xlfn.XLOOKUP(B25,' Group A - Scores'!$B$7:$B$13,' Group A - Scores'!$F$7:$F$13,0)=0,"",_xlfn.XLOOKUP(B25,' Group A - Scores'!$B$7:$B$13,' Group A - Scores'!$Y$7:$Y$13,0))</f>
        <v/>
      </c>
      <c r="I25" s="43" t="str">
        <f>IF(ISNA(MATCH(B25,' Group A - Scores'!$B$7:$B$13,0)),"",MATCH(B25,' Group A - Scores'!$B$7:$B$13,0))</f>
        <v/>
      </c>
    </row>
    <row r="26" spans="1:9">
      <c r="A26" s="43" t="str">
        <f>IF(_xlfn.XLOOKUP(B26,' Group A - Scores'!$B$7:$B$13,' Group A - Scores'!$F$7:$F$13,0)=0,"",_xlfn.XLOOKUP(B26,' Group A - Scores'!$B$7:$B$13,' Group A - Scores'!$A$7:$A$13,0))</f>
        <v/>
      </c>
      <c r="B26" s="41"/>
      <c r="C26" s="43" t="str">
        <f>IF(_xlfn.XLOOKUP(B26,' Group A - Scores'!$B$7:$B$13,' Group A - Scores'!$C$7:$C$13,0)=0,"",_xlfn.XLOOKUP(B26,' Group A - Scores'!$B$7:$B$13,' Group A - Scores'!$C$7:$C$13,0))</f>
        <v/>
      </c>
      <c r="D26" s="43" t="str">
        <f>IF(_xlfn.XLOOKUP(B26,' Group A - Scores'!$B$7:$B$13,' Group A - Scores'!$D$7:$D$13,0)=0,"",_xlfn.XLOOKUP(B26,' Group A - Scores'!$B$7:$B$13,' Group A - Scores'!$D$7:$D$13,0))</f>
        <v/>
      </c>
      <c r="E26" s="59" t="str">
        <f>IF(_xlfn.XLOOKUP(B26,' Group A - Scores'!$B$7:$B$13,' Group A - Scores'!$E$7:$E$13,0)=0,"",_xlfn.XLOOKUP(B26,' Group A - Scores'!$B$7:$B$13,' Group A - Scores'!$E$7:$E$13,0))</f>
        <v/>
      </c>
      <c r="F26" s="59" t="str">
        <f>IF(_xlfn.XLOOKUP(B26,' Group A - Scores'!$B$7:$B$13,' Group A - Scores'!$F$7:$F$13,0)=0,"",_xlfn.XLOOKUP(B26,' Group A - Scores'!$B$7:$B$13,' Group A - Scores'!$F$7:$F$13,0))</f>
        <v/>
      </c>
      <c r="G26" s="59" t="str">
        <f>IF(_xlfn.XLOOKUP(B26,' Group A - Scores'!$B$7:$B$13,' Group A - Scores'!$F$7:$F$13,0)=0,"",_xlfn.XLOOKUP(B26,' Group A - Scores'!$B$7:$B$13,' Group A - Scores'!$X$7:$X$13,0))</f>
        <v/>
      </c>
      <c r="H26" s="59" t="str">
        <f>IF(_xlfn.XLOOKUP(B26,' Group A - Scores'!$B$7:$B$13,' Group A - Scores'!$F$7:$F$13,0)=0,"",_xlfn.XLOOKUP(B26,' Group A - Scores'!$B$7:$B$13,' Group A - Scores'!$Y$7:$Y$13,0))</f>
        <v/>
      </c>
      <c r="I26" s="43" t="str">
        <f>IF(ISNA(MATCH(B26,' Group A - Scores'!$B$7:$B$13,0)),"",MATCH(B26,' Group A - Scores'!$B$7:$B$13,0))</f>
        <v/>
      </c>
    </row>
    <row r="27" spans="1:9">
      <c r="A27" s="43" t="str">
        <f>IF(_xlfn.XLOOKUP(B27,' Group A - Scores'!$B$7:$B$13,' Group A - Scores'!$F$7:$F$13,0)=0,"",_xlfn.XLOOKUP(B27,' Group A - Scores'!$B$7:$B$13,' Group A - Scores'!$A$7:$A$13,0))</f>
        <v/>
      </c>
      <c r="B27" s="41"/>
      <c r="C27" s="43" t="str">
        <f>IF(_xlfn.XLOOKUP(B27,' Group A - Scores'!$B$7:$B$13,' Group A - Scores'!$C$7:$C$13,0)=0,"",_xlfn.XLOOKUP(B27,' Group A - Scores'!$B$7:$B$13,' Group A - Scores'!$C$7:$C$13,0))</f>
        <v/>
      </c>
      <c r="D27" s="43" t="str">
        <f>IF(_xlfn.XLOOKUP(B27,' Group A - Scores'!$B$7:$B$13,' Group A - Scores'!$D$7:$D$13,0)=0,"",_xlfn.XLOOKUP(B27,' Group A - Scores'!$B$7:$B$13,' Group A - Scores'!$D$7:$D$13,0))</f>
        <v/>
      </c>
      <c r="E27" s="59" t="str">
        <f>IF(_xlfn.XLOOKUP(B27,' Group A - Scores'!$B$7:$B$13,' Group A - Scores'!$E$7:$E$13,0)=0,"",_xlfn.XLOOKUP(B27,' Group A - Scores'!$B$7:$B$13,' Group A - Scores'!$E$7:$E$13,0))</f>
        <v/>
      </c>
      <c r="F27" s="59" t="str">
        <f>IF(_xlfn.XLOOKUP(B27,' Group A - Scores'!$B$7:$B$13,' Group A - Scores'!$F$7:$F$13,0)=0,"",_xlfn.XLOOKUP(B27,' Group A - Scores'!$B$7:$B$13,' Group A - Scores'!$F$7:$F$13,0))</f>
        <v/>
      </c>
      <c r="G27" s="59" t="str">
        <f>IF(_xlfn.XLOOKUP(B27,' Group A - Scores'!$B$7:$B$13,' Group A - Scores'!$F$7:$F$13,0)=0,"",_xlfn.XLOOKUP(B27,' Group A - Scores'!$B$7:$B$13,' Group A - Scores'!$X$7:$X$13,0))</f>
        <v/>
      </c>
      <c r="H27" s="59" t="str">
        <f>IF(_xlfn.XLOOKUP(B27,' Group A - Scores'!$B$7:$B$13,' Group A - Scores'!$F$7:$F$13,0)=0,"",_xlfn.XLOOKUP(B27,' Group A - Scores'!$B$7:$B$13,' Group A - Scores'!$Y$7:$Y$13,0))</f>
        <v/>
      </c>
      <c r="I27" s="43" t="str">
        <f>IF(ISNA(MATCH(B27,' Group A - Scores'!$B$7:$B$13,0)),"",MATCH(B27,' Group A - Scores'!$B$7:$B$13,0))</f>
        <v/>
      </c>
    </row>
    <row r="28" spans="1:9">
      <c r="A28" s="43" t="str">
        <f>IF(_xlfn.XLOOKUP(B28,' Group A - Scores'!$B$7:$B$13,' Group A - Scores'!$F$7:$F$13,0)=0,"",_xlfn.XLOOKUP(B28,' Group A - Scores'!$B$7:$B$13,' Group A - Scores'!$A$7:$A$13,0))</f>
        <v/>
      </c>
      <c r="B28" s="41"/>
      <c r="C28" s="43" t="str">
        <f>IF(_xlfn.XLOOKUP(B28,' Group A - Scores'!$B$7:$B$13,' Group A - Scores'!$C$7:$C$13,0)=0,"",_xlfn.XLOOKUP(B28,' Group A - Scores'!$B$7:$B$13,' Group A - Scores'!$C$7:$C$13,0))</f>
        <v/>
      </c>
      <c r="D28" s="43" t="str">
        <f>IF(_xlfn.XLOOKUP(B28,' Group A - Scores'!$B$7:$B$13,' Group A - Scores'!$D$7:$D$13,0)=0,"",_xlfn.XLOOKUP(B28,' Group A - Scores'!$B$7:$B$13,' Group A - Scores'!$D$7:$D$13,0))</f>
        <v/>
      </c>
      <c r="E28" s="59" t="str">
        <f>IF(_xlfn.XLOOKUP(B28,' Group A - Scores'!$B$7:$B$13,' Group A - Scores'!$E$7:$E$13,0)=0,"",_xlfn.XLOOKUP(B28,' Group A - Scores'!$B$7:$B$13,' Group A - Scores'!$E$7:$E$13,0))</f>
        <v/>
      </c>
      <c r="F28" s="59" t="str">
        <f>IF(_xlfn.XLOOKUP(B28,' Group A - Scores'!$B$7:$B$13,' Group A - Scores'!$F$7:$F$13,0)=0,"",_xlfn.XLOOKUP(B28,' Group A - Scores'!$B$7:$B$13,' Group A - Scores'!$F$7:$F$13,0))</f>
        <v/>
      </c>
      <c r="G28" s="59" t="str">
        <f>IF(_xlfn.XLOOKUP(B28,' Group A - Scores'!$B$7:$B$13,' Group A - Scores'!$F$7:$F$13,0)=0,"",_xlfn.XLOOKUP(B28,' Group A - Scores'!$B$7:$B$13,' Group A - Scores'!$X$7:$X$13,0))</f>
        <v/>
      </c>
      <c r="H28" s="59" t="str">
        <f>IF(_xlfn.XLOOKUP(B28,' Group A - Scores'!$B$7:$B$13,' Group A - Scores'!$F$7:$F$13,0)=0,"",_xlfn.XLOOKUP(B28,' Group A - Scores'!$B$7:$B$13,' Group A - Scores'!$Y$7:$Y$13,0))</f>
        <v/>
      </c>
      <c r="I28" s="43" t="str">
        <f>IF(ISNA(MATCH(B28,' Group A - Scores'!$B$7:$B$13,0)),"",MATCH(B28,' Group A - Scores'!$B$7:$B$13,0))</f>
        <v/>
      </c>
    </row>
    <row r="29" spans="1:9">
      <c r="A29" s="43" t="str">
        <f>IF(_xlfn.XLOOKUP(B29,' Group A - Scores'!$B$7:$B$13,' Group A - Scores'!$F$7:$F$13,0)=0,"",_xlfn.XLOOKUP(B29,' Group A - Scores'!$B$7:$B$13,' Group A - Scores'!$A$7:$A$13,0))</f>
        <v/>
      </c>
      <c r="B29" s="41"/>
      <c r="C29" s="43" t="str">
        <f>IF(_xlfn.XLOOKUP(B29,' Group A - Scores'!$B$7:$B$13,' Group A - Scores'!$C$7:$C$13,0)=0,"",_xlfn.XLOOKUP(B29,' Group A - Scores'!$B$7:$B$13,' Group A - Scores'!$C$7:$C$13,0))</f>
        <v/>
      </c>
      <c r="D29" s="43" t="str">
        <f>IF(_xlfn.XLOOKUP(B29,' Group A - Scores'!$B$7:$B$13,' Group A - Scores'!$D$7:$D$13,0)=0,"",_xlfn.XLOOKUP(B29,' Group A - Scores'!$B$7:$B$13,' Group A - Scores'!$D$7:$D$13,0))</f>
        <v/>
      </c>
      <c r="E29" s="59" t="str">
        <f>IF(_xlfn.XLOOKUP(B29,' Group A - Scores'!$B$7:$B$13,' Group A - Scores'!$E$7:$E$13,0)=0,"",_xlfn.XLOOKUP(B29,' Group A - Scores'!$B$7:$B$13,' Group A - Scores'!$E$7:$E$13,0))</f>
        <v/>
      </c>
      <c r="F29" s="59" t="str">
        <f>IF(_xlfn.XLOOKUP(B29,' Group A - Scores'!$B$7:$B$13,' Group A - Scores'!$F$7:$F$13,0)=0,"",_xlfn.XLOOKUP(B29,' Group A - Scores'!$B$7:$B$13,' Group A - Scores'!$F$7:$F$13,0))</f>
        <v/>
      </c>
      <c r="G29" s="59" t="str">
        <f>IF(_xlfn.XLOOKUP(B29,' Group A - Scores'!$B$7:$B$13,' Group A - Scores'!$F$7:$F$13,0)=0,"",_xlfn.XLOOKUP(B29,' Group A - Scores'!$B$7:$B$13,' Group A - Scores'!$X$7:$X$13,0))</f>
        <v/>
      </c>
      <c r="H29" s="59" t="str">
        <f>IF(_xlfn.XLOOKUP(B29,' Group A - Scores'!$B$7:$B$13,' Group A - Scores'!$F$7:$F$13,0)=0,"",_xlfn.XLOOKUP(B29,' Group A - Scores'!$B$7:$B$13,' Group A - Scores'!$Y$7:$Y$13,0))</f>
        <v/>
      </c>
      <c r="I29" s="43" t="str">
        <f>IF(ISNA(MATCH(B29,' Group A - Scores'!$B$7:$B$13,0)),"",MATCH(B29,' Group A - Scores'!$B$7:$B$13,0))</f>
        <v/>
      </c>
    </row>
    <row r="30" spans="1:9">
      <c r="A30" s="43" t="str">
        <f>IF(_xlfn.XLOOKUP(B30,' Group A - Scores'!$B$7:$B$13,' Group A - Scores'!$F$7:$F$13,0)=0,"",_xlfn.XLOOKUP(B30,' Group A - Scores'!$B$7:$B$13,' Group A - Scores'!$A$7:$A$13,0))</f>
        <v/>
      </c>
      <c r="B30" s="41"/>
      <c r="C30" s="43" t="str">
        <f>IF(_xlfn.XLOOKUP(B30,' Group A - Scores'!$B$7:$B$13,' Group A - Scores'!$C$7:$C$13,0)=0,"",_xlfn.XLOOKUP(B30,' Group A - Scores'!$B$7:$B$13,' Group A - Scores'!$C$7:$C$13,0))</f>
        <v/>
      </c>
      <c r="D30" s="43" t="str">
        <f>IF(_xlfn.XLOOKUP(B30,' Group A - Scores'!$B$7:$B$13,' Group A - Scores'!$D$7:$D$13,0)=0,"",_xlfn.XLOOKUP(B30,' Group A - Scores'!$B$7:$B$13,' Group A - Scores'!$D$7:$D$13,0))</f>
        <v/>
      </c>
      <c r="E30" s="59" t="str">
        <f>IF(_xlfn.XLOOKUP(B30,' Group A - Scores'!$B$7:$B$13,' Group A - Scores'!$E$7:$E$13,0)=0,"",_xlfn.XLOOKUP(B30,' Group A - Scores'!$B$7:$B$13,' Group A - Scores'!$E$7:$E$13,0))</f>
        <v/>
      </c>
      <c r="F30" s="59" t="str">
        <f>IF(_xlfn.XLOOKUP(B30,' Group A - Scores'!$B$7:$B$13,' Group A - Scores'!$F$7:$F$13,0)=0,"",_xlfn.XLOOKUP(B30,' Group A - Scores'!$B$7:$B$13,' Group A - Scores'!$F$7:$F$13,0))</f>
        <v/>
      </c>
      <c r="G30" s="59" t="str">
        <f>IF(_xlfn.XLOOKUP(B30,' Group A - Scores'!$B$7:$B$13,' Group A - Scores'!$F$7:$F$13,0)=0,"",_xlfn.XLOOKUP(B30,' Group A - Scores'!$B$7:$B$13,' Group A - Scores'!$X$7:$X$13,0))</f>
        <v/>
      </c>
      <c r="H30" s="59" t="str">
        <f>IF(_xlfn.XLOOKUP(B30,' Group A - Scores'!$B$7:$B$13,' Group A - Scores'!$F$7:$F$13,0)=0,"",_xlfn.XLOOKUP(B30,' Group A - Scores'!$B$7:$B$13,' Group A - Scores'!$Y$7:$Y$13,0))</f>
        <v/>
      </c>
      <c r="I30" s="43" t="str">
        <f>IF(ISNA(MATCH(B30,' Group A - Scores'!$B$7:$B$13,0)),"",MATCH(B30,' Group A - Scores'!$B$7:$B$13,0))</f>
        <v/>
      </c>
    </row>
    <row r="31" spans="1:9">
      <c r="A31" s="43" t="str">
        <f>IF(_xlfn.XLOOKUP(B31,' Group A - Scores'!$B$7:$B$13,' Group A - Scores'!$F$7:$F$13,0)=0,"",_xlfn.XLOOKUP(B31,' Group A - Scores'!$B$7:$B$13,' Group A - Scores'!$A$7:$A$13,0))</f>
        <v/>
      </c>
      <c r="B31" s="41"/>
      <c r="C31" s="43" t="str">
        <f>IF(_xlfn.XLOOKUP(B31,' Group A - Scores'!$B$7:$B$13,' Group A - Scores'!$C$7:$C$13,0)=0,"",_xlfn.XLOOKUP(B31,' Group A - Scores'!$B$7:$B$13,' Group A - Scores'!$C$7:$C$13,0))</f>
        <v/>
      </c>
      <c r="D31" s="43" t="str">
        <f>IF(_xlfn.XLOOKUP(B31,' Group A - Scores'!$B$7:$B$13,' Group A - Scores'!$D$7:$D$13,0)=0,"",_xlfn.XLOOKUP(B31,' Group A - Scores'!$B$7:$B$13,' Group A - Scores'!$D$7:$D$13,0))</f>
        <v/>
      </c>
      <c r="E31" s="59" t="str">
        <f>IF(_xlfn.XLOOKUP(B31,' Group A - Scores'!$B$7:$B$13,' Group A - Scores'!$E$7:$E$13,0)=0,"",_xlfn.XLOOKUP(B31,' Group A - Scores'!$B$7:$B$13,' Group A - Scores'!$E$7:$E$13,0))</f>
        <v/>
      </c>
      <c r="F31" s="41"/>
      <c r="G31" s="59" t="str">
        <f>IF(_xlfn.XLOOKUP(B31,' Group A - Scores'!$B$7:$B$13,' Group A - Scores'!$F$7:$F$13,0)=0,"",_xlfn.XLOOKUP(B31,' Group A - Scores'!$B$7:$B$13,' Group A - Scores'!$X$7:$X$13,0))</f>
        <v/>
      </c>
      <c r="H31" s="59" t="str">
        <f>IF(_xlfn.XLOOKUP(B31,' Group A - Scores'!$B$7:$B$13,' Group A - Scores'!$F$7:$F$13,0)=0,"",_xlfn.XLOOKUP(B31,' Group A - Scores'!$B$7:$B$13,' Group A - Scores'!$Y$7:$Y$13,0))</f>
        <v/>
      </c>
      <c r="I31" s="43" t="str">
        <f>IF(ISNA(MATCH(B31,' Group A - Scores'!$B$7:$B$13,0)),"",MATCH(B31,' Group A - Scores'!$B$7:$B$13,0))</f>
        <v/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795D-BB61-4A89-A8A5-CD7AEF408232}">
  <sheetPr>
    <tabColor theme="8"/>
  </sheetPr>
  <dimension ref="A1:Z15"/>
  <sheetViews>
    <sheetView showGridLines="0" zoomScale="130" zoomScaleNormal="130" workbookViewId="0">
      <selection activeCell="Z6" sqref="Z6:Z15"/>
    </sheetView>
  </sheetViews>
  <sheetFormatPr defaultRowHeight="14.45"/>
  <cols>
    <col min="1" max="1" width="14.42578125" customWidth="1"/>
    <col min="2" max="2" width="9.5703125" customWidth="1"/>
    <col min="3" max="3" width="32.5703125" customWidth="1"/>
    <col min="4" max="4" width="6.140625" bestFit="1" customWidth="1"/>
    <col min="5" max="5" width="25.7109375" bestFit="1" customWidth="1"/>
    <col min="6" max="6" width="10.140625" customWidth="1"/>
    <col min="7" max="7" width="7.42578125" customWidth="1"/>
    <col min="8" max="8" width="33.85546875" hidden="1" customWidth="1"/>
    <col min="9" max="9" width="5.42578125" hidden="1" customWidth="1"/>
    <col min="10" max="10" width="5.42578125" style="2" hidden="1" customWidth="1"/>
    <col min="11" max="13" width="5.42578125" hidden="1" customWidth="1"/>
    <col min="14" max="14" width="9.5703125" style="1" hidden="1" customWidth="1"/>
    <col min="15" max="22" width="5.42578125" hidden="1" customWidth="1"/>
    <col min="23" max="23" width="12.85546875" hidden="1" customWidth="1"/>
    <col min="24" max="24" width="9.5703125" style="3" customWidth="1"/>
    <col min="25" max="25" width="12.42578125" customWidth="1"/>
    <col min="26" max="26" width="10.85546875" customWidth="1"/>
  </cols>
  <sheetData>
    <row r="1" spans="1:26" ht="15" thickBot="1"/>
    <row r="2" spans="1:26" ht="18.95" customHeight="1">
      <c r="C2" s="147" t="s">
        <v>58</v>
      </c>
    </row>
    <row r="3" spans="1:26" ht="28.5" customHeight="1" thickBot="1">
      <c r="C3" s="148"/>
    </row>
    <row r="4" spans="1:26" ht="33.75" customHeight="1" thickBot="1">
      <c r="I4" s="27" t="s">
        <v>1</v>
      </c>
      <c r="J4" s="28"/>
      <c r="K4" s="29"/>
      <c r="L4" s="29"/>
      <c r="M4" s="29"/>
      <c r="N4" s="4"/>
      <c r="O4" s="5" t="s">
        <v>2</v>
      </c>
      <c r="P4" s="6"/>
      <c r="Q4" s="6"/>
      <c r="R4" s="6"/>
      <c r="S4" s="6"/>
      <c r="T4" s="6"/>
      <c r="U4" s="6"/>
      <c r="V4" s="6"/>
      <c r="W4" s="6"/>
      <c r="X4" s="7"/>
    </row>
    <row r="5" spans="1:26" ht="28.5" customHeight="1" thickBot="1">
      <c r="A5" s="118" t="s">
        <v>3</v>
      </c>
      <c r="B5" s="119" t="s">
        <v>4</v>
      </c>
      <c r="C5" s="119" t="s">
        <v>5</v>
      </c>
      <c r="D5" s="119" t="s">
        <v>6</v>
      </c>
      <c r="E5" s="119" t="s">
        <v>7</v>
      </c>
      <c r="F5" s="119" t="s">
        <v>8</v>
      </c>
      <c r="G5" s="120" t="s">
        <v>9</v>
      </c>
      <c r="H5" s="121" t="s">
        <v>10</v>
      </c>
      <c r="I5" s="122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6" t="s">
        <v>16</v>
      </c>
      <c r="O5" s="77" t="s">
        <v>11</v>
      </c>
      <c r="P5" s="78" t="s">
        <v>12</v>
      </c>
      <c r="Q5" s="78" t="s">
        <v>13</v>
      </c>
      <c r="R5" s="79" t="s">
        <v>14</v>
      </c>
      <c r="S5" s="79" t="s">
        <v>15</v>
      </c>
      <c r="T5" s="79" t="s">
        <v>17</v>
      </c>
      <c r="U5" s="79" t="s">
        <v>18</v>
      </c>
      <c r="V5" s="79" t="s">
        <v>19</v>
      </c>
      <c r="W5" s="80" t="s">
        <v>20</v>
      </c>
      <c r="X5" s="81" t="s">
        <v>21</v>
      </c>
      <c r="Y5" s="81" t="s">
        <v>59</v>
      </c>
      <c r="Z5" s="96" t="s">
        <v>24</v>
      </c>
    </row>
    <row r="6" spans="1:26">
      <c r="A6" s="123" t="s">
        <v>25</v>
      </c>
      <c r="B6" s="33">
        <v>141896</v>
      </c>
      <c r="C6" s="33" t="s">
        <v>60</v>
      </c>
      <c r="D6" s="33">
        <v>180</v>
      </c>
      <c r="E6" s="33" t="s">
        <v>61</v>
      </c>
      <c r="F6" s="33">
        <v>2000</v>
      </c>
      <c r="G6" s="33" t="s">
        <v>12</v>
      </c>
      <c r="H6" s="23" t="s">
        <v>62</v>
      </c>
      <c r="I6" s="24">
        <v>0</v>
      </c>
      <c r="J6" s="34">
        <v>4</v>
      </c>
      <c r="K6" s="23">
        <v>3</v>
      </c>
      <c r="L6" s="23">
        <v>3</v>
      </c>
      <c r="M6" s="25">
        <v>4</v>
      </c>
      <c r="N6" s="35">
        <f>SUM(I6,J6,K6,L6,M6)</f>
        <v>14</v>
      </c>
      <c r="O6" s="36">
        <v>1</v>
      </c>
      <c r="P6" s="24">
        <v>2</v>
      </c>
      <c r="Q6" s="23">
        <v>2</v>
      </c>
      <c r="R6" s="24">
        <v>2</v>
      </c>
      <c r="S6" s="23">
        <v>2</v>
      </c>
      <c r="T6" s="23">
        <v>0</v>
      </c>
      <c r="U6" s="24">
        <v>0</v>
      </c>
      <c r="V6" s="37">
        <v>1</v>
      </c>
      <c r="W6" s="26">
        <f>SUM(O6,P6,Q6,R6,S6,T6,U6,V6)</f>
        <v>10</v>
      </c>
      <c r="X6" s="83">
        <f>SUM(N6,W6)</f>
        <v>24</v>
      </c>
      <c r="Y6" s="71">
        <v>0.917250803150366</v>
      </c>
      <c r="Z6" s="145">
        <f>_xlfn.IFNA(MATCH(B6,'Group B - Current Waitlist'!$B$2:$B$20,0),"")</f>
        <v>5</v>
      </c>
    </row>
    <row r="7" spans="1:26">
      <c r="A7" s="82" t="s">
        <v>25</v>
      </c>
      <c r="B7" s="8">
        <v>141975</v>
      </c>
      <c r="C7" s="8" t="s">
        <v>63</v>
      </c>
      <c r="D7" s="8">
        <v>2152</v>
      </c>
      <c r="E7" s="8" t="s">
        <v>64</v>
      </c>
      <c r="F7" s="8">
        <v>4875</v>
      </c>
      <c r="G7" s="8" t="s">
        <v>12</v>
      </c>
      <c r="H7" s="12" t="s">
        <v>65</v>
      </c>
      <c r="I7" s="12">
        <v>0</v>
      </c>
      <c r="J7" s="10">
        <v>4</v>
      </c>
      <c r="K7" s="9">
        <v>4</v>
      </c>
      <c r="L7" s="9">
        <v>4</v>
      </c>
      <c r="M7" s="19">
        <v>0</v>
      </c>
      <c r="N7" s="31">
        <f>SUM(I7,J7,K7,L7,M7)</f>
        <v>12</v>
      </c>
      <c r="O7" s="14">
        <v>2</v>
      </c>
      <c r="P7" s="9">
        <v>2</v>
      </c>
      <c r="Q7" s="9">
        <v>0</v>
      </c>
      <c r="R7" s="9">
        <v>2</v>
      </c>
      <c r="S7" s="11">
        <v>2</v>
      </c>
      <c r="T7" s="9">
        <v>0</v>
      </c>
      <c r="U7" s="9">
        <v>0</v>
      </c>
      <c r="V7" s="19">
        <v>1</v>
      </c>
      <c r="W7" s="30">
        <f>SUM(O7,P7,Q7,R7,S7,T7,U7,V7)</f>
        <v>9</v>
      </c>
      <c r="X7" s="84">
        <f>SUM(N7,W7)</f>
        <v>21</v>
      </c>
      <c r="Y7" s="73">
        <v>0.67674834551331298</v>
      </c>
      <c r="Z7" s="73">
        <f>_xlfn.IFNA(MATCH(B7,'Group B - Current Waitlist'!$B$2:$B$20,0),"")</f>
        <v>6</v>
      </c>
    </row>
    <row r="8" spans="1:26">
      <c r="A8" s="82" t="s">
        <v>25</v>
      </c>
      <c r="B8" s="8">
        <v>141974</v>
      </c>
      <c r="C8" s="8" t="s">
        <v>63</v>
      </c>
      <c r="D8" s="8">
        <v>2152</v>
      </c>
      <c r="E8" s="8" t="s">
        <v>66</v>
      </c>
      <c r="F8" s="8">
        <v>1875</v>
      </c>
      <c r="G8" s="8" t="s">
        <v>12</v>
      </c>
      <c r="H8" s="9" t="s">
        <v>65</v>
      </c>
      <c r="I8" s="9">
        <v>0</v>
      </c>
      <c r="J8" s="10">
        <v>4</v>
      </c>
      <c r="K8" s="9">
        <v>4</v>
      </c>
      <c r="L8" s="9">
        <v>4</v>
      </c>
      <c r="M8" s="20">
        <v>0</v>
      </c>
      <c r="N8" s="31">
        <f>SUM(I8,J8,K8,L8,M8)</f>
        <v>12</v>
      </c>
      <c r="O8" s="32">
        <v>2</v>
      </c>
      <c r="P8" s="11">
        <v>2</v>
      </c>
      <c r="Q8" s="11">
        <v>0</v>
      </c>
      <c r="R8" s="11">
        <v>2</v>
      </c>
      <c r="S8" s="11">
        <v>2</v>
      </c>
      <c r="T8" s="11">
        <v>0</v>
      </c>
      <c r="U8" s="11">
        <v>0</v>
      </c>
      <c r="V8" s="19">
        <v>1</v>
      </c>
      <c r="W8" s="30">
        <f>SUM(O8,P8,Q8,R8,S8,T8,U8,V8)</f>
        <v>9</v>
      </c>
      <c r="X8" s="84">
        <f>SUM(N8,W8)</f>
        <v>21</v>
      </c>
      <c r="Y8" s="72">
        <v>0.50857240767274803</v>
      </c>
      <c r="Z8" s="72">
        <f>_xlfn.IFNA(MATCH(B8,'Group B - Current Waitlist'!$B$2:$B$20,0),"")</f>
        <v>7</v>
      </c>
    </row>
    <row r="9" spans="1:26">
      <c r="A9" s="82" t="s">
        <v>25</v>
      </c>
      <c r="B9" s="8">
        <v>141903</v>
      </c>
      <c r="C9" s="8" t="s">
        <v>63</v>
      </c>
      <c r="D9" s="8">
        <v>2152</v>
      </c>
      <c r="E9" s="8" t="s">
        <v>67</v>
      </c>
      <c r="F9" s="8">
        <v>5000</v>
      </c>
      <c r="G9" s="8" t="s">
        <v>12</v>
      </c>
      <c r="H9" s="12" t="s">
        <v>68</v>
      </c>
      <c r="I9" s="9">
        <v>0</v>
      </c>
      <c r="J9" s="10">
        <v>4</v>
      </c>
      <c r="K9" s="9">
        <v>4</v>
      </c>
      <c r="L9" s="9">
        <v>4</v>
      </c>
      <c r="M9" s="19">
        <v>0</v>
      </c>
      <c r="N9" s="31">
        <f>SUM(I9,J9,K9,L9,M9)</f>
        <v>12</v>
      </c>
      <c r="O9" s="14">
        <v>2</v>
      </c>
      <c r="P9" s="9">
        <v>0</v>
      </c>
      <c r="Q9" s="9">
        <v>0</v>
      </c>
      <c r="R9" s="9">
        <v>2</v>
      </c>
      <c r="S9" s="9">
        <v>2</v>
      </c>
      <c r="T9" s="9">
        <v>0</v>
      </c>
      <c r="U9" s="9">
        <v>0</v>
      </c>
      <c r="V9" s="19">
        <v>2</v>
      </c>
      <c r="W9" s="30">
        <f>SUM(O9,P9,Q9,R9,S9,T9,U9,V9)</f>
        <v>8</v>
      </c>
      <c r="X9" s="84">
        <f>SUM(N9,W9)</f>
        <v>20</v>
      </c>
      <c r="Y9" s="72">
        <v>0.42729876771906999</v>
      </c>
      <c r="Z9" s="73">
        <f>_xlfn.IFNA(MATCH(B9,'Group B - Current Waitlist'!$B$2:$B$20,0),"")</f>
        <v>8</v>
      </c>
    </row>
    <row r="10" spans="1:26">
      <c r="A10" s="82" t="s">
        <v>25</v>
      </c>
      <c r="B10" s="8">
        <v>141972</v>
      </c>
      <c r="C10" s="8" t="s">
        <v>63</v>
      </c>
      <c r="D10" s="8">
        <v>2152</v>
      </c>
      <c r="E10" s="8" t="s">
        <v>69</v>
      </c>
      <c r="F10" s="8">
        <v>5000</v>
      </c>
      <c r="G10" s="8" t="s">
        <v>12</v>
      </c>
      <c r="H10" s="12" t="s">
        <v>70</v>
      </c>
      <c r="I10" s="9">
        <v>0</v>
      </c>
      <c r="J10" s="10">
        <v>4</v>
      </c>
      <c r="K10" s="9">
        <v>4</v>
      </c>
      <c r="L10" s="9">
        <v>4</v>
      </c>
      <c r="M10" s="19">
        <v>0</v>
      </c>
      <c r="N10" s="31">
        <f>SUM(I10,J10,K10,L10,M10)</f>
        <v>12</v>
      </c>
      <c r="O10" s="32">
        <v>2</v>
      </c>
      <c r="P10" s="9">
        <v>0</v>
      </c>
      <c r="Q10" s="9">
        <v>0</v>
      </c>
      <c r="R10" s="9">
        <v>2</v>
      </c>
      <c r="S10" s="9">
        <v>2</v>
      </c>
      <c r="T10" s="9">
        <v>0</v>
      </c>
      <c r="U10" s="9">
        <v>0</v>
      </c>
      <c r="V10" s="19">
        <v>1</v>
      </c>
      <c r="W10" s="30">
        <f>SUM(O10,P10,Q10,R10,S10,T10,U10,V10)</f>
        <v>7</v>
      </c>
      <c r="X10" s="84">
        <f>SUM(N10,W10)</f>
        <v>19</v>
      </c>
      <c r="Y10" s="73">
        <v>0.76985028308324399</v>
      </c>
      <c r="Z10" s="72">
        <f>_xlfn.IFNA(MATCH(B10,'Group B - Current Waitlist'!$B$2:$B$20,0),"")</f>
        <v>9</v>
      </c>
    </row>
    <row r="11" spans="1:26" s="1" customFormat="1">
      <c r="A11" s="82" t="s">
        <v>25</v>
      </c>
      <c r="B11" s="8">
        <v>141966</v>
      </c>
      <c r="C11" s="8" t="s">
        <v>63</v>
      </c>
      <c r="D11" s="8">
        <v>2152</v>
      </c>
      <c r="E11" s="8" t="s">
        <v>71</v>
      </c>
      <c r="F11" s="8">
        <v>5000</v>
      </c>
      <c r="G11" s="8" t="s">
        <v>12</v>
      </c>
      <c r="H11" s="9" t="s">
        <v>70</v>
      </c>
      <c r="I11" s="9">
        <v>0</v>
      </c>
      <c r="J11" s="10">
        <v>4</v>
      </c>
      <c r="K11" s="9">
        <v>4</v>
      </c>
      <c r="L11" s="9">
        <v>4</v>
      </c>
      <c r="M11" s="20">
        <v>0</v>
      </c>
      <c r="N11" s="31">
        <f>SUM(I11,J11,K11,L11,M11)</f>
        <v>12</v>
      </c>
      <c r="O11" s="32">
        <v>2</v>
      </c>
      <c r="P11" s="9">
        <v>0</v>
      </c>
      <c r="Q11" s="11">
        <v>0</v>
      </c>
      <c r="R11" s="9">
        <v>2</v>
      </c>
      <c r="S11" s="9">
        <v>2</v>
      </c>
      <c r="T11" s="9">
        <v>0</v>
      </c>
      <c r="U11" s="11">
        <v>0</v>
      </c>
      <c r="V11" s="19">
        <v>1</v>
      </c>
      <c r="W11" s="30">
        <f>SUM(O11,P11,Q11,R11,S11,T11,U11,V11)</f>
        <v>7</v>
      </c>
      <c r="X11" s="84">
        <f>SUM(N11,W11)</f>
        <v>19</v>
      </c>
      <c r="Y11" s="73">
        <v>0.19608966504324199</v>
      </c>
      <c r="Z11" s="72">
        <f>_xlfn.IFNA(MATCH(B11,'Group B - Current Waitlist'!$B$2:$B$20,0),"")</f>
        <v>10</v>
      </c>
    </row>
    <row r="12" spans="1:26">
      <c r="A12" s="82" t="s">
        <v>25</v>
      </c>
      <c r="B12" s="8">
        <v>141647</v>
      </c>
      <c r="C12" s="8" t="s">
        <v>29</v>
      </c>
      <c r="D12" s="8">
        <v>2023</v>
      </c>
      <c r="E12" s="8" t="s">
        <v>72</v>
      </c>
      <c r="F12" s="8">
        <v>2000</v>
      </c>
      <c r="G12" s="8" t="s">
        <v>12</v>
      </c>
      <c r="H12" s="9" t="s">
        <v>73</v>
      </c>
      <c r="I12" s="9">
        <v>0</v>
      </c>
      <c r="J12" s="10">
        <v>4</v>
      </c>
      <c r="K12" s="9">
        <v>4</v>
      </c>
      <c r="L12" s="9">
        <v>3</v>
      </c>
      <c r="M12" s="19">
        <v>0</v>
      </c>
      <c r="N12" s="31">
        <f>SUM(I12,J12,K12,L12,M12)</f>
        <v>11</v>
      </c>
      <c r="O12" s="14">
        <v>2</v>
      </c>
      <c r="P12" s="9">
        <v>0</v>
      </c>
      <c r="Q12" s="9">
        <v>0</v>
      </c>
      <c r="R12" s="9">
        <v>0</v>
      </c>
      <c r="S12" s="9">
        <v>2</v>
      </c>
      <c r="T12" s="9">
        <v>0</v>
      </c>
      <c r="U12" s="9">
        <v>0</v>
      </c>
      <c r="V12" s="19">
        <v>1</v>
      </c>
      <c r="W12" s="30">
        <f>SUM(O12,P12,Q12,R12,S12,T12,U12,V12)</f>
        <v>5</v>
      </c>
      <c r="X12" s="84">
        <f>SUM(N12,W12)</f>
        <v>16</v>
      </c>
      <c r="Y12" s="72">
        <v>0.35435354971546901</v>
      </c>
      <c r="Z12" s="72">
        <f>_xlfn.IFNA(MATCH(B12,'Group B - Current Waitlist'!$B$2:$B$20,0),"")</f>
        <v>11</v>
      </c>
    </row>
    <row r="13" spans="1:26">
      <c r="A13" s="82" t="s">
        <v>25</v>
      </c>
      <c r="B13" s="8">
        <v>141246</v>
      </c>
      <c r="C13" s="8" t="s">
        <v>29</v>
      </c>
      <c r="D13" s="8">
        <v>2023</v>
      </c>
      <c r="E13" s="8" t="s">
        <v>74</v>
      </c>
      <c r="F13" s="8">
        <v>5000</v>
      </c>
      <c r="G13" s="8" t="s">
        <v>12</v>
      </c>
      <c r="H13" s="12" t="s">
        <v>75</v>
      </c>
      <c r="I13" s="9">
        <v>0</v>
      </c>
      <c r="J13" s="10">
        <v>4</v>
      </c>
      <c r="K13" s="9">
        <v>4</v>
      </c>
      <c r="L13" s="9">
        <v>3</v>
      </c>
      <c r="M13" s="19">
        <v>0</v>
      </c>
      <c r="N13" s="31">
        <f>SUM(I13,J13,K13,L13,M13)</f>
        <v>11</v>
      </c>
      <c r="O13" s="14">
        <v>2</v>
      </c>
      <c r="P13" s="9">
        <v>0</v>
      </c>
      <c r="Q13" s="9">
        <v>0</v>
      </c>
      <c r="R13" s="9">
        <v>0</v>
      </c>
      <c r="S13" s="9">
        <v>2</v>
      </c>
      <c r="T13" s="9">
        <v>0</v>
      </c>
      <c r="U13" s="9">
        <v>0</v>
      </c>
      <c r="V13" s="19">
        <v>1</v>
      </c>
      <c r="W13" s="30">
        <f>SUM(O13,P13,Q13,R13,S13,T13,U13,V13)</f>
        <v>5</v>
      </c>
      <c r="X13" s="84">
        <f>SUM(N13,W13)</f>
        <v>16</v>
      </c>
      <c r="Y13" s="72">
        <v>0.34400585974370801</v>
      </c>
      <c r="Z13" s="73">
        <f>_xlfn.IFNA(MATCH(B13,'Group B - Current Waitlist'!$B$2:$B$20,0),"")</f>
        <v>12</v>
      </c>
    </row>
    <row r="14" spans="1:26">
      <c r="A14" s="82" t="s">
        <v>25</v>
      </c>
      <c r="B14" s="8">
        <v>140147</v>
      </c>
      <c r="C14" s="8" t="s">
        <v>29</v>
      </c>
      <c r="D14" s="8">
        <v>2023</v>
      </c>
      <c r="E14" s="8" t="s">
        <v>76</v>
      </c>
      <c r="F14" s="8">
        <v>2000</v>
      </c>
      <c r="G14" s="8" t="s">
        <v>12</v>
      </c>
      <c r="H14" s="9" t="s">
        <v>77</v>
      </c>
      <c r="I14" s="9">
        <v>0</v>
      </c>
      <c r="J14" s="10">
        <v>0</v>
      </c>
      <c r="K14" s="9">
        <v>4</v>
      </c>
      <c r="L14" s="9">
        <v>3</v>
      </c>
      <c r="M14" s="19">
        <v>0</v>
      </c>
      <c r="N14" s="31">
        <f>SUM(I14,J14,K14,L14,M14)</f>
        <v>7</v>
      </c>
      <c r="O14" s="14">
        <v>2</v>
      </c>
      <c r="P14" s="9">
        <v>0</v>
      </c>
      <c r="Q14" s="9">
        <v>0</v>
      </c>
      <c r="R14" s="9">
        <v>0</v>
      </c>
      <c r="S14" s="9">
        <v>2</v>
      </c>
      <c r="T14" s="9">
        <v>0</v>
      </c>
      <c r="U14" s="9">
        <v>0</v>
      </c>
      <c r="V14" s="20">
        <v>2</v>
      </c>
      <c r="W14" s="30">
        <f>SUM(O14,P14,Q14,R14,S14,T14,U14,V14)</f>
        <v>6</v>
      </c>
      <c r="X14" s="84">
        <f>SUM(N14,W14)</f>
        <v>13</v>
      </c>
      <c r="Y14" s="72">
        <v>0.41926073816341702</v>
      </c>
      <c r="Z14" s="72">
        <f>_xlfn.IFNA(MATCH(B14,'Group B - Current Waitlist'!$B$2:$B$20,0),"")</f>
        <v>13</v>
      </c>
    </row>
    <row r="15" spans="1:26" s="1" customFormat="1" ht="15" thickBot="1">
      <c r="A15" s="85" t="s">
        <v>25</v>
      </c>
      <c r="B15" s="86">
        <v>138540</v>
      </c>
      <c r="C15" s="86" t="s">
        <v>38</v>
      </c>
      <c r="D15" s="86">
        <v>13</v>
      </c>
      <c r="E15" s="86" t="s">
        <v>78</v>
      </c>
      <c r="F15" s="86">
        <v>1992</v>
      </c>
      <c r="G15" s="86" t="s">
        <v>12</v>
      </c>
      <c r="H15" s="87" t="s">
        <v>79</v>
      </c>
      <c r="I15" s="88">
        <v>0</v>
      </c>
      <c r="J15" s="89">
        <v>3</v>
      </c>
      <c r="K15" s="87">
        <v>2</v>
      </c>
      <c r="L15" s="87">
        <v>2</v>
      </c>
      <c r="M15" s="90">
        <v>0</v>
      </c>
      <c r="N15" s="91">
        <f>SUM(I15,J15,K15,L15,M15)</f>
        <v>7</v>
      </c>
      <c r="O15" s="92">
        <v>0</v>
      </c>
      <c r="P15" s="88">
        <v>0</v>
      </c>
      <c r="Q15" s="87">
        <v>0</v>
      </c>
      <c r="R15" s="88">
        <v>2</v>
      </c>
      <c r="S15" s="87">
        <v>2</v>
      </c>
      <c r="T15" s="87">
        <v>0</v>
      </c>
      <c r="U15" s="88">
        <v>0</v>
      </c>
      <c r="V15" s="93">
        <v>1</v>
      </c>
      <c r="W15" s="94">
        <f>SUM(O15,P15,Q15,R15,S15,T15,U15,V15)</f>
        <v>5</v>
      </c>
      <c r="X15" s="95">
        <f>SUM(N15,W15)</f>
        <v>12</v>
      </c>
      <c r="Y15" s="74">
        <v>0.88756976109698604</v>
      </c>
      <c r="Z15" s="146">
        <f>_xlfn.IFNA(MATCH(B15,'Group B - Current Waitlist'!$B$2:$B$20,0),"")</f>
        <v>14</v>
      </c>
    </row>
  </sheetData>
  <autoFilter ref="A5:Y15" xr:uid="{195B795D-BB61-4A89-A8A5-CD7AEF408232}">
    <sortState xmlns:xlrd2="http://schemas.microsoft.com/office/spreadsheetml/2017/richdata2" ref="A6:Y15">
      <sortCondition ref="B5:B15"/>
    </sortState>
  </autoFilter>
  <sortState xmlns:xlrd2="http://schemas.microsoft.com/office/spreadsheetml/2017/richdata2" ref="A6:Z15">
    <sortCondition descending="1" ref="X6:X15"/>
    <sortCondition descending="1" ref="Y6:Y15"/>
  </sortState>
  <mergeCells count="1">
    <mergeCell ref="C2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D5FC-4125-4E72-9A30-334FD781A36D}">
  <dimension ref="A1:V55"/>
  <sheetViews>
    <sheetView showGridLines="0" tabSelected="1" zoomScale="130" zoomScaleNormal="130" workbookViewId="0">
      <selection activeCell="E17" sqref="E17"/>
    </sheetView>
  </sheetViews>
  <sheetFormatPr defaultRowHeight="14.45"/>
  <cols>
    <col min="1" max="1" width="14.28515625" customWidth="1"/>
    <col min="2" max="2" width="13.85546875" bestFit="1" customWidth="1"/>
    <col min="3" max="3" width="31.42578125" bestFit="1" customWidth="1"/>
    <col min="4" max="4" width="19.42578125" customWidth="1"/>
    <col min="5" max="5" width="27.140625" customWidth="1"/>
    <col min="6" max="6" width="22.5703125" bestFit="1" customWidth="1"/>
    <col min="7" max="8" width="22.5703125" customWidth="1"/>
    <col min="9" max="9" width="17.42578125" customWidth="1"/>
    <col min="10" max="11" width="5.42578125" customWidth="1"/>
    <col min="12" max="12" width="9.5703125" style="1" customWidth="1"/>
    <col min="13" max="20" width="5.42578125" customWidth="1"/>
    <col min="21" max="21" width="12.85546875" customWidth="1"/>
    <col min="22" max="22" width="9.5703125" style="3" customWidth="1"/>
  </cols>
  <sheetData>
    <row r="1" spans="1:15" s="39" customFormat="1" ht="38.25" customHeight="1">
      <c r="A1" s="49" t="s">
        <v>3</v>
      </c>
      <c r="B1" s="50" t="s">
        <v>4</v>
      </c>
      <c r="C1" s="50" t="s">
        <v>5</v>
      </c>
      <c r="D1" s="50" t="s">
        <v>6</v>
      </c>
      <c r="E1" s="50" t="s">
        <v>7</v>
      </c>
      <c r="F1" s="64" t="s">
        <v>8</v>
      </c>
      <c r="G1" s="117" t="s">
        <v>80</v>
      </c>
      <c r="H1" s="99" t="s">
        <v>51</v>
      </c>
      <c r="I1" s="51" t="s">
        <v>52</v>
      </c>
      <c r="L1" s="40"/>
    </row>
    <row r="2" spans="1:15">
      <c r="A2" s="47" t="s">
        <v>53</v>
      </c>
      <c r="B2" s="47">
        <v>114980</v>
      </c>
      <c r="C2" s="41" t="s">
        <v>81</v>
      </c>
      <c r="D2" s="41">
        <v>2023</v>
      </c>
      <c r="E2" s="61" t="s">
        <v>29</v>
      </c>
      <c r="F2" s="57">
        <v>2000</v>
      </c>
      <c r="G2" s="57" t="s">
        <v>56</v>
      </c>
      <c r="H2" s="57" t="s">
        <v>56</v>
      </c>
      <c r="I2" s="47">
        <v>1</v>
      </c>
    </row>
    <row r="3" spans="1:15">
      <c r="A3" s="47" t="s">
        <v>53</v>
      </c>
      <c r="B3" s="47">
        <v>114811</v>
      </c>
      <c r="C3" s="41" t="s">
        <v>82</v>
      </c>
      <c r="D3" s="41">
        <v>2023</v>
      </c>
      <c r="E3" s="61" t="s">
        <v>29</v>
      </c>
      <c r="F3" s="57">
        <v>2000</v>
      </c>
      <c r="G3" s="57" t="s">
        <v>56</v>
      </c>
      <c r="H3" s="57" t="s">
        <v>56</v>
      </c>
      <c r="I3" s="47">
        <v>2</v>
      </c>
    </row>
    <row r="4" spans="1:15">
      <c r="A4" s="47" t="s">
        <v>53</v>
      </c>
      <c r="B4" s="47">
        <v>114968</v>
      </c>
      <c r="C4" s="41" t="s">
        <v>83</v>
      </c>
      <c r="D4" s="41">
        <v>2023</v>
      </c>
      <c r="E4" s="61" t="s">
        <v>29</v>
      </c>
      <c r="F4" s="57">
        <v>5000</v>
      </c>
      <c r="G4" s="57" t="s">
        <v>56</v>
      </c>
      <c r="H4" s="57" t="s">
        <v>56</v>
      </c>
      <c r="I4" s="47">
        <v>3</v>
      </c>
    </row>
    <row r="5" spans="1:15">
      <c r="A5" s="47" t="s">
        <v>53</v>
      </c>
      <c r="B5" s="144">
        <v>114979</v>
      </c>
      <c r="C5" s="41" t="s">
        <v>84</v>
      </c>
      <c r="D5" s="41">
        <v>2023</v>
      </c>
      <c r="E5" s="61" t="s">
        <v>29</v>
      </c>
      <c r="F5" s="57">
        <v>5000</v>
      </c>
      <c r="G5" s="57" t="s">
        <v>56</v>
      </c>
      <c r="H5" s="57" t="s">
        <v>56</v>
      </c>
      <c r="I5" s="47">
        <v>4</v>
      </c>
    </row>
    <row r="6" spans="1:15">
      <c r="A6" s="143" t="str">
        <f>IF(ISNA(_xlfn.XLOOKUP($B6,'Group B - Scores'!$B$6:$B$15,'Group B - Scores'!$A$6:$A$15)),"",_xlfn.XLOOKUP($B6,'Group B - Scores'!$B$6:$B$15,'Group B - Scores'!$A$6:$A$15))</f>
        <v>2024-25</v>
      </c>
      <c r="B6" s="33">
        <v>141896</v>
      </c>
      <c r="C6" s="42" t="str">
        <f>IF(ISNA(_xlfn.XLOOKUP($B6,'Group B - Scores'!$B$6:$B$15,'Group B - Scores'!$C$6:$C$15)),"",_xlfn.XLOOKUP($B6,'Group B - Scores'!$B$6:$B$15,'Group B - Scores'!$C$6:$C$15))</f>
        <v>Keystone Power Holdings, LLC</v>
      </c>
      <c r="D6" s="41">
        <f>IF(ISNA(_xlfn.XLOOKUP($B6,'Group B - Scores'!$B$6:$B$15,'Group B - Scores'!$D$6:$D$15)),"",_xlfn.XLOOKUP($B6,'Group B - Scores'!$B$6:$B$15,'Group B - Scores'!$D$6:$D$15))</f>
        <v>180</v>
      </c>
      <c r="E6" s="41" t="str">
        <f>IF(ISNA(_xlfn.XLOOKUP($B6,'Group B - Scores'!$B$6:$B$15,'Group B - Scores'!$E$6:$E$15)),"",_xlfn.XLOOKUP($B6,'Group B - Scores'!$B$6:$B$15,'Group B - Scores'!$E$6:$E$15))</f>
        <v xml:space="preserve">Rockford CDCS 1 </v>
      </c>
      <c r="F6" s="41">
        <f>IF(ISNA(_xlfn.XLOOKUP($B6,'Group B - Scores'!$B$6:$B$15,'Group B - Scores'!$F$6:$F$15)),"",_xlfn.XLOOKUP($B6,'Group B - Scores'!$B$6:$B$15,'Group B - Scores'!$F$6:$F$15))</f>
        <v>2000</v>
      </c>
      <c r="G6" s="41">
        <f>IF(ISNA(_xlfn.XLOOKUP($B6,'Group B - Scores'!$B$6:$B$15,'Group B - Scores'!$X$6:$X$15)),"",_xlfn.XLOOKUP($B6,'Group B - Scores'!$B$6:$B$15,'Group B - Scores'!$X$6:$X$15))</f>
        <v>24</v>
      </c>
      <c r="H6" s="41">
        <f>IF(ISNA(_xlfn.XLOOKUP($B6,'Group B - Scores'!$B$6:$B$15,'Group B - Scores'!$C$6:$C$15)),"",_xlfn.XLOOKUP($B6,'Group B - Scores'!$B$6:$B$15,'Group B - Scores'!$Y$6:$Y$15))</f>
        <v>0.917250803150366</v>
      </c>
      <c r="I6" s="47">
        <f>IF(ISNA(MATCH(B6,'Group B - Scores'!$B$6:$B$15,0)),"",MATCH(B6,'Group B - Scores'!$B$6:$B$15,0)+4)</f>
        <v>5</v>
      </c>
    </row>
    <row r="7" spans="1:15">
      <c r="A7" s="143" t="str">
        <f>IF(ISNA(_xlfn.XLOOKUP($B7,'Group B - Scores'!$B$6:$B$15,'Group B - Scores'!$A$6:$A$15)),"",_xlfn.XLOOKUP($B7,'Group B - Scores'!$B$6:$B$15,'Group B - Scores'!$A$6:$A$15))</f>
        <v>2024-25</v>
      </c>
      <c r="B7" s="8">
        <v>141975</v>
      </c>
      <c r="C7" s="42" t="str">
        <f>IF(ISNA(_xlfn.XLOOKUP(B7,'Group B - Scores'!$B$6:$B$15,'Group B - Scores'!$C$6:$C$15)),"",_xlfn.XLOOKUP(B7,'Group B - Scores'!$B$6:$B$15,'Group B - Scores'!$C$6:$C$15))</f>
        <v>Dimension IL 1 LLC</v>
      </c>
      <c r="D7" s="41">
        <f>IF(ISNA(_xlfn.XLOOKUP($B7,'Group B - Scores'!$B$6:$B$15,'Group B - Scores'!$D$6:$D$15)),"",_xlfn.XLOOKUP($B7,'Group B - Scores'!$B$6:$B$15,'Group B - Scores'!$D$6:$D$15))</f>
        <v>2152</v>
      </c>
      <c r="E7" s="41" t="str">
        <f>IF(ISNA(_xlfn.XLOOKUP($B7,'Group B - Scores'!$B$6:$B$15,'Group B - Scores'!$E$6:$E$15)),"",_xlfn.XLOOKUP($B7,'Group B - Scores'!$B$6:$B$15,'Group B - Scores'!$E$6:$E$15))</f>
        <v>Aurora CSG 1 LLC</v>
      </c>
      <c r="F7" s="41">
        <f>IF(ISNA(_xlfn.XLOOKUP($B7,'Group B - Scores'!$B$6:$B$15,'Group B - Scores'!$F$6:$F$15)),"",_xlfn.XLOOKUP($B7,'Group B - Scores'!$B$6:$B$15,'Group B - Scores'!$F$6:$F$15))</f>
        <v>4875</v>
      </c>
      <c r="G7" s="41">
        <f>IF(ISNA(_xlfn.XLOOKUP($B7,'Group B - Scores'!$B$6:$B$15,'Group B - Scores'!$X$6:$X$15)),"",_xlfn.XLOOKUP($B7,'Group B - Scores'!$B$6:$B$15,'Group B - Scores'!$X$6:$X$15))</f>
        <v>21</v>
      </c>
      <c r="H7" s="41">
        <f>IF(ISNA(_xlfn.XLOOKUP($B7,'Group B - Scores'!$B$6:$B$15,'Group B - Scores'!$C$6:$C$15)),"",_xlfn.XLOOKUP($B7,'Group B - Scores'!$B$6:$B$15,'Group B - Scores'!$Y$6:$Y$15))</f>
        <v>0.67674834551331298</v>
      </c>
      <c r="I7" s="47">
        <f>IF(ISNA(MATCH(B7,'Group B - Scores'!$B$6:$B$15,0)),"",MATCH(B7,'Group B - Scores'!$B$6:$B$15,0)+4)</f>
        <v>6</v>
      </c>
    </row>
    <row r="8" spans="1:15">
      <c r="A8" s="143" t="str">
        <f>IF(ISNA(_xlfn.XLOOKUP($B8,'Group B - Scores'!$B$6:$B$15,'Group B - Scores'!$A$6:$A$15)),"",_xlfn.XLOOKUP($B8,'Group B - Scores'!$B$6:$B$15,'Group B - Scores'!$A$6:$A$15))</f>
        <v>2024-25</v>
      </c>
      <c r="B8" s="8">
        <v>141974</v>
      </c>
      <c r="C8" s="42" t="str">
        <f>IF(ISNA(_xlfn.XLOOKUP(B8,'Group B - Scores'!$B$6:$B$15,'Group B - Scores'!$C$6:$C$15)),"",_xlfn.XLOOKUP(B8,'Group B - Scores'!$B$6:$B$15,'Group B - Scores'!$C$6:$C$15))</f>
        <v>Dimension IL 1 LLC</v>
      </c>
      <c r="D8" s="41">
        <f>IF(ISNA(_xlfn.XLOOKUP($B8,'Group B - Scores'!$B$6:$B$15,'Group B - Scores'!$D$6:$D$15)),"",_xlfn.XLOOKUP($B8,'Group B - Scores'!$B$6:$B$15,'Group B - Scores'!$D$6:$D$15))</f>
        <v>2152</v>
      </c>
      <c r="E8" s="41" t="str">
        <f>IF(ISNA(_xlfn.XLOOKUP($B8,'Group B - Scores'!$B$6:$B$15,'Group B - Scores'!$E$6:$E$15)),"",_xlfn.XLOOKUP($B8,'Group B - Scores'!$B$6:$B$15,'Group B - Scores'!$E$6:$E$15))</f>
        <v>Aurora CSG 2 LLC</v>
      </c>
      <c r="F8" s="41">
        <f>IF(ISNA(_xlfn.XLOOKUP($B8,'Group B - Scores'!$B$6:$B$15,'Group B - Scores'!$F$6:$F$15)),"",_xlfn.XLOOKUP($B8,'Group B - Scores'!$B$6:$B$15,'Group B - Scores'!$F$6:$F$15))</f>
        <v>1875</v>
      </c>
      <c r="G8" s="41">
        <f>IF(ISNA(_xlfn.XLOOKUP($B8,'Group B - Scores'!$B$6:$B$15,'Group B - Scores'!$X$6:$X$15)),"",_xlfn.XLOOKUP($B8,'Group B - Scores'!$B$6:$B$15,'Group B - Scores'!$X$6:$X$15))</f>
        <v>21</v>
      </c>
      <c r="H8" s="41">
        <f>IF(ISNA(_xlfn.XLOOKUP($B8,'Group B - Scores'!$B$6:$B$15,'Group B - Scores'!$C$6:$C$15)),"",_xlfn.XLOOKUP($B8,'Group B - Scores'!$B$6:$B$15,'Group B - Scores'!$Y$6:$Y$15))</f>
        <v>0.50857240767274803</v>
      </c>
      <c r="I8" s="47">
        <f>IF(ISNA(MATCH(B8,'Group B - Scores'!$B$6:$B$15,0)),"",MATCH(B8,'Group B - Scores'!$B$6:$B$15,0)+4)</f>
        <v>7</v>
      </c>
    </row>
    <row r="9" spans="1:15">
      <c r="A9" s="143" t="str">
        <f>IF(ISNA(_xlfn.XLOOKUP($B9,'Group B - Scores'!$B$6:$B$15,'Group B - Scores'!$A$6:$A$15)),"",_xlfn.XLOOKUP($B9,'Group B - Scores'!$B$6:$B$15,'Group B - Scores'!$A$6:$A$15))</f>
        <v>2024-25</v>
      </c>
      <c r="B9" s="8">
        <v>141903</v>
      </c>
      <c r="C9" s="42" t="str">
        <f>IF(ISNA(_xlfn.XLOOKUP(B9,'Group B - Scores'!$B$6:$B$15,'Group B - Scores'!$C$6:$C$15)),"",_xlfn.XLOOKUP(B9,'Group B - Scores'!$B$6:$B$15,'Group B - Scores'!$C$6:$C$15))</f>
        <v>Dimension IL 1 LLC</v>
      </c>
      <c r="D9" s="41">
        <f>IF(ISNA(_xlfn.XLOOKUP($B9,'Group B - Scores'!$B$6:$B$15,'Group B - Scores'!$D$6:$D$15)),"",_xlfn.XLOOKUP($B9,'Group B - Scores'!$B$6:$B$15,'Group B - Scores'!$D$6:$D$15))</f>
        <v>2152</v>
      </c>
      <c r="E9" s="41" t="str">
        <f>IF(ISNA(_xlfn.XLOOKUP($B9,'Group B - Scores'!$B$6:$B$15,'Group B - Scores'!$E$6:$E$15)),"",_xlfn.XLOOKUP($B9,'Group B - Scores'!$B$6:$B$15,'Group B - Scores'!$E$6:$E$15))</f>
        <v>New Lenox CSG 1 LLC</v>
      </c>
      <c r="F9" s="41">
        <f>IF(ISNA(_xlfn.XLOOKUP($B9,'Group B - Scores'!$B$6:$B$15,'Group B - Scores'!$F$6:$F$15)),"",_xlfn.XLOOKUP($B9,'Group B - Scores'!$B$6:$B$15,'Group B - Scores'!$F$6:$F$15))</f>
        <v>5000</v>
      </c>
      <c r="G9" s="41">
        <f>IF(ISNA(_xlfn.XLOOKUP($B9,'Group B - Scores'!$B$6:$B$15,'Group B - Scores'!$X$6:$X$15)),"",_xlfn.XLOOKUP($B9,'Group B - Scores'!$B$6:$B$15,'Group B - Scores'!$X$6:$X$15))</f>
        <v>20</v>
      </c>
      <c r="H9" s="41">
        <f>IF(ISNA(_xlfn.XLOOKUP($B9,'Group B - Scores'!$B$6:$B$15,'Group B - Scores'!$C$6:$C$15)),"",_xlfn.XLOOKUP($B9,'Group B - Scores'!$B$6:$B$15,'Group B - Scores'!$Y$6:$Y$15))</f>
        <v>0.42729876771906999</v>
      </c>
      <c r="I9" s="47">
        <f>IF(ISNA(MATCH(B9,'Group B - Scores'!$B$6:$B$15,0)),"",MATCH(B9,'Group B - Scores'!$B$6:$B$15,0)+4)</f>
        <v>8</v>
      </c>
    </row>
    <row r="10" spans="1:15">
      <c r="A10" s="143" t="str">
        <f>IF(ISNA(_xlfn.XLOOKUP($B10,'Group B - Scores'!$B$6:$B$15,'Group B - Scores'!$A$6:$A$15)),"",_xlfn.XLOOKUP($B10,'Group B - Scores'!$B$6:$B$15,'Group B - Scores'!$A$6:$A$15))</f>
        <v>2024-25</v>
      </c>
      <c r="B10" s="8">
        <v>141972</v>
      </c>
      <c r="C10" s="42" t="str">
        <f>IF(ISNA(_xlfn.XLOOKUP(B10,'Group B - Scores'!$B$6:$B$15,'Group B - Scores'!$C$6:$C$15)),"",_xlfn.XLOOKUP(B10,'Group B - Scores'!$B$6:$B$15,'Group B - Scores'!$C$6:$C$15))</f>
        <v>Dimension IL 1 LLC</v>
      </c>
      <c r="D10" s="41">
        <f>IF(ISNA(_xlfn.XLOOKUP($B10,'Group B - Scores'!$B$6:$B$15,'Group B - Scores'!$D$6:$D$15)),"",_xlfn.XLOOKUP($B10,'Group B - Scores'!$B$6:$B$15,'Group B - Scores'!$D$6:$D$15))</f>
        <v>2152</v>
      </c>
      <c r="E10" s="41" t="str">
        <f>IF(ISNA(_xlfn.XLOOKUP($B10,'Group B - Scores'!$B$6:$B$15,'Group B - Scores'!$E$6:$E$15)),"",_xlfn.XLOOKUP($B10,'Group B - Scores'!$B$6:$B$15,'Group B - Scores'!$E$6:$E$15))</f>
        <v>Channahon CSG 2 LLC</v>
      </c>
      <c r="F10" s="41">
        <f>IF(ISNA(_xlfn.XLOOKUP($B10,'Group B - Scores'!$B$6:$B$15,'Group B - Scores'!$F$6:$F$15)),"",_xlfn.XLOOKUP($B10,'Group B - Scores'!$B$6:$B$15,'Group B - Scores'!$F$6:$F$15))</f>
        <v>5000</v>
      </c>
      <c r="G10" s="41">
        <f>IF(ISNA(_xlfn.XLOOKUP($B10,'Group B - Scores'!$B$6:$B$15,'Group B - Scores'!$X$6:$X$15)),"",_xlfn.XLOOKUP($B10,'Group B - Scores'!$B$6:$B$15,'Group B - Scores'!$X$6:$X$15))</f>
        <v>19</v>
      </c>
      <c r="H10" s="41">
        <f>IF(ISNA(_xlfn.XLOOKUP($B10,'Group B - Scores'!$B$6:$B$15,'Group B - Scores'!$C$6:$C$15)),"",_xlfn.XLOOKUP($B10,'Group B - Scores'!$B$6:$B$15,'Group B - Scores'!$Y$6:$Y$15))</f>
        <v>0.76985028308324399</v>
      </c>
      <c r="I10" s="47">
        <f>IF(ISNA(MATCH(B10,'Group B - Scores'!$B$6:$B$15,0)),"",MATCH(B10,'Group B - Scores'!$B$6:$B$15,0)+4)</f>
        <v>9</v>
      </c>
    </row>
    <row r="11" spans="1:15">
      <c r="A11" s="143" t="str">
        <f>IF(ISNA(_xlfn.XLOOKUP($B11,'Group B - Scores'!$B$6:$B$15,'Group B - Scores'!$A$6:$A$15)),"",_xlfn.XLOOKUP($B11,'Group B - Scores'!$B$6:$B$15,'Group B - Scores'!$A$6:$A$15))</f>
        <v>2024-25</v>
      </c>
      <c r="B11" s="8">
        <v>141966</v>
      </c>
      <c r="C11" s="42" t="str">
        <f>IF(ISNA(_xlfn.XLOOKUP(B11,'Group B - Scores'!$B$6:$B$15,'Group B - Scores'!$C$6:$C$15)),"",_xlfn.XLOOKUP(B11,'Group B - Scores'!$B$6:$B$15,'Group B - Scores'!$C$6:$C$15))</f>
        <v>Dimension IL 1 LLC</v>
      </c>
      <c r="D11" s="41">
        <f>IF(ISNA(_xlfn.XLOOKUP($B11,'Group B - Scores'!$B$6:$B$15,'Group B - Scores'!$D$6:$D$15)),"",_xlfn.XLOOKUP($B11,'Group B - Scores'!$B$6:$B$15,'Group B - Scores'!$D$6:$D$15))</f>
        <v>2152</v>
      </c>
      <c r="E11" s="41" t="str">
        <f>IF(ISNA(_xlfn.XLOOKUP($B11,'Group B - Scores'!$B$6:$B$15,'Group B - Scores'!$E$6:$E$15)),"",_xlfn.XLOOKUP($B11,'Group B - Scores'!$B$6:$B$15,'Group B - Scores'!$E$6:$E$15))</f>
        <v>Channahon CSG 1 LLC</v>
      </c>
      <c r="F11" s="41">
        <f>IF(ISNA(_xlfn.XLOOKUP($B11,'Group B - Scores'!$B$6:$B$15,'Group B - Scores'!$F$6:$F$15)),"",_xlfn.XLOOKUP($B11,'Group B - Scores'!$B$6:$B$15,'Group B - Scores'!$F$6:$F$15))</f>
        <v>5000</v>
      </c>
      <c r="G11" s="41">
        <f>IF(ISNA(_xlfn.XLOOKUP($B11,'Group B - Scores'!$B$6:$B$15,'Group B - Scores'!$X$6:$X$15)),"",_xlfn.XLOOKUP($B11,'Group B - Scores'!$B$6:$B$15,'Group B - Scores'!$X$6:$X$15))</f>
        <v>19</v>
      </c>
      <c r="H11" s="41">
        <f>IF(ISNA(_xlfn.XLOOKUP($B11,'Group B - Scores'!$B$6:$B$15,'Group B - Scores'!$C$6:$C$15)),"",_xlfn.XLOOKUP($B11,'Group B - Scores'!$B$6:$B$15,'Group B - Scores'!$Y$6:$Y$15))</f>
        <v>0.19608966504324199</v>
      </c>
      <c r="I11" s="47">
        <f>IF(ISNA(MATCH(B11,'Group B - Scores'!$B$6:$B$15,0)),"",MATCH(B11,'Group B - Scores'!$B$6:$B$15,0)+4)</f>
        <v>10</v>
      </c>
    </row>
    <row r="12" spans="1:15">
      <c r="A12" s="143" t="str">
        <f>IF(ISNA(_xlfn.XLOOKUP($B12,'Group B - Scores'!$B$6:$B$15,'Group B - Scores'!$A$6:$A$15)),"",_xlfn.XLOOKUP($B12,'Group B - Scores'!$B$6:$B$15,'Group B - Scores'!$A$6:$A$15))</f>
        <v>2024-25</v>
      </c>
      <c r="B12" s="8">
        <v>141647</v>
      </c>
      <c r="C12" s="42" t="str">
        <f>IF(ISNA(_xlfn.XLOOKUP(B12,'Group B - Scores'!$B$6:$B$15,'Group B - Scores'!$C$6:$C$15)),"",_xlfn.XLOOKUP(B12,'Group B - Scores'!$B$6:$B$15,'Group B - Scores'!$C$6:$C$15))</f>
        <v>Trajectory Solar 3, LLC</v>
      </c>
      <c r="D12" s="41">
        <f>IF(ISNA(_xlfn.XLOOKUP($B12,'Group B - Scores'!$B$6:$B$15,'Group B - Scores'!$D$6:$D$15)),"",_xlfn.XLOOKUP($B12,'Group B - Scores'!$B$6:$B$15,'Group B - Scores'!$D$6:$D$15))</f>
        <v>2023</v>
      </c>
      <c r="E12" s="41" t="str">
        <f>IF(ISNA(_xlfn.XLOOKUP($B12,'Group B - Scores'!$B$6:$B$15,'Group B - Scores'!$E$6:$E$15)),"",_xlfn.XLOOKUP($B12,'Group B - Scores'!$B$6:$B$15,'Group B - Scores'!$E$6:$E$15))</f>
        <v>Junegrass Solar, LLC (Phase 2)</v>
      </c>
      <c r="F12" s="41">
        <f>IF(ISNA(_xlfn.XLOOKUP($B12,'Group B - Scores'!$B$6:$B$15,'Group B - Scores'!$F$6:$F$15)),"",_xlfn.XLOOKUP($B12,'Group B - Scores'!$B$6:$B$15,'Group B - Scores'!$F$6:$F$15))</f>
        <v>2000</v>
      </c>
      <c r="G12" s="41">
        <f>IF(ISNA(_xlfn.XLOOKUP($B12,'Group B - Scores'!$B$6:$B$15,'Group B - Scores'!$X$6:$X$15)),"",_xlfn.XLOOKUP($B12,'Group B - Scores'!$B$6:$B$15,'Group B - Scores'!$X$6:$X$15))</f>
        <v>16</v>
      </c>
      <c r="H12" s="41">
        <f>IF(ISNA(_xlfn.XLOOKUP($B12,'Group B - Scores'!$B$6:$B$15,'Group B - Scores'!$C$6:$C$15)),"",_xlfn.XLOOKUP($B12,'Group B - Scores'!$B$6:$B$15,'Group B - Scores'!$Y$6:$Y$15))</f>
        <v>0.35435354971546901</v>
      </c>
      <c r="I12" s="47">
        <f>IF(ISNA(MATCH(B12,'Group B - Scores'!$B$6:$B$15,0)),"",MATCH(B12,'Group B - Scores'!$B$6:$B$15,0)+4)</f>
        <v>11</v>
      </c>
      <c r="O12" s="116"/>
    </row>
    <row r="13" spans="1:15">
      <c r="A13" s="143" t="str">
        <f>IF(ISNA(_xlfn.XLOOKUP($B13,'Group B - Scores'!$B$6:$B$15,'Group B - Scores'!$A$6:$A$15)),"",_xlfn.XLOOKUP($B13,'Group B - Scores'!$B$6:$B$15,'Group B - Scores'!$A$6:$A$15))</f>
        <v>2024-25</v>
      </c>
      <c r="B13" s="8">
        <v>141246</v>
      </c>
      <c r="C13" s="42" t="str">
        <f>IF(ISNA(_xlfn.XLOOKUP(B13,'Group B - Scores'!$B$6:$B$15,'Group B - Scores'!$C$6:$C$15)),"",_xlfn.XLOOKUP(B13,'Group B - Scores'!$B$6:$B$15,'Group B - Scores'!$C$6:$C$15))</f>
        <v>Trajectory Solar 3, LLC</v>
      </c>
      <c r="D13" s="41">
        <f>IF(ISNA(_xlfn.XLOOKUP($B13,'Group B - Scores'!$B$6:$B$15,'Group B - Scores'!$D$6:$D$15)),"",_xlfn.XLOOKUP($B13,'Group B - Scores'!$B$6:$B$15,'Group B - Scores'!$D$6:$D$15))</f>
        <v>2023</v>
      </c>
      <c r="E13" s="41" t="str">
        <f>IF(ISNA(_xlfn.XLOOKUP($B13,'Group B - Scores'!$B$6:$B$15,'Group B - Scores'!$E$6:$E$15)),"",_xlfn.XLOOKUP($B13,'Group B - Scores'!$B$6:$B$15,'Group B - Scores'!$E$6:$E$15))</f>
        <v>Polk Road Solar, LLC</v>
      </c>
      <c r="F13" s="41">
        <f>IF(ISNA(_xlfn.XLOOKUP($B13,'Group B - Scores'!$B$6:$B$15,'Group B - Scores'!$F$6:$F$15)),"",_xlfn.XLOOKUP($B13,'Group B - Scores'!$B$6:$B$15,'Group B - Scores'!$F$6:$F$15))</f>
        <v>5000</v>
      </c>
      <c r="G13" s="41">
        <f>IF(ISNA(_xlfn.XLOOKUP($B13,'Group B - Scores'!$B$6:$B$15,'Group B - Scores'!$X$6:$X$15)),"",_xlfn.XLOOKUP($B13,'Group B - Scores'!$B$6:$B$15,'Group B - Scores'!$X$6:$X$15))</f>
        <v>16</v>
      </c>
      <c r="H13" s="41">
        <f>IF(ISNA(_xlfn.XLOOKUP($B13,'Group B - Scores'!$B$6:$B$15,'Group B - Scores'!$C$6:$C$15)),"",_xlfn.XLOOKUP($B13,'Group B - Scores'!$B$6:$B$15,'Group B - Scores'!$Y$6:$Y$15))</f>
        <v>0.34400585974370801</v>
      </c>
      <c r="I13" s="47">
        <f>IF(ISNA(MATCH(B13,'Group B - Scores'!$B$6:$B$15,0)),"",MATCH(B13,'Group B - Scores'!$B$6:$B$15,0)+4)</f>
        <v>12</v>
      </c>
    </row>
    <row r="14" spans="1:15">
      <c r="A14" s="143" t="str">
        <f>IF(ISNA(_xlfn.XLOOKUP($B14,'Group B - Scores'!$B$6:$B$15,'Group B - Scores'!$A$6:$A$15)),"",_xlfn.XLOOKUP($B14,'Group B - Scores'!$B$6:$B$15,'Group B - Scores'!$A$6:$A$15))</f>
        <v>2024-25</v>
      </c>
      <c r="B14" s="8">
        <v>140147</v>
      </c>
      <c r="C14" s="42" t="str">
        <f>IF(ISNA(_xlfn.XLOOKUP(B14,'Group B - Scores'!$B$6:$B$15,'Group B - Scores'!$C$6:$C$15)),"",_xlfn.XLOOKUP(B14,'Group B - Scores'!$B$6:$B$15,'Group B - Scores'!$C$6:$C$15))</f>
        <v>Trajectory Solar 3, LLC</v>
      </c>
      <c r="D14" s="41">
        <f>IF(ISNA(_xlfn.XLOOKUP($B14,'Group B - Scores'!$B$6:$B$15,'Group B - Scores'!$D$6:$D$15)),"",_xlfn.XLOOKUP($B14,'Group B - Scores'!$B$6:$B$15,'Group B - Scores'!$D$6:$D$15))</f>
        <v>2023</v>
      </c>
      <c r="E14" s="41" t="str">
        <f>IF(ISNA(_xlfn.XLOOKUP($B14,'Group B - Scores'!$B$6:$B$15,'Group B - Scores'!$E$6:$E$15)),"",_xlfn.XLOOKUP($B14,'Group B - Scores'!$B$6:$B$15,'Group B - Scores'!$E$6:$E$15))</f>
        <v>Azurite Solar, LLC (Phase 1)</v>
      </c>
      <c r="F14" s="41">
        <f>IF(ISNA(_xlfn.XLOOKUP($B14,'Group B - Scores'!$B$6:$B$15,'Group B - Scores'!$F$6:$F$15)),"",_xlfn.XLOOKUP($B14,'Group B - Scores'!$B$6:$B$15,'Group B - Scores'!$F$6:$F$15))</f>
        <v>2000</v>
      </c>
      <c r="G14" s="41">
        <f>IF(ISNA(_xlfn.XLOOKUP($B14,'Group B - Scores'!$B$6:$B$15,'Group B - Scores'!$X$6:$X$15)),"",_xlfn.XLOOKUP($B14,'Group B - Scores'!$B$6:$B$15,'Group B - Scores'!$X$6:$X$15))</f>
        <v>13</v>
      </c>
      <c r="H14" s="41">
        <f>IF(ISNA(_xlfn.XLOOKUP($B14,'Group B - Scores'!$B$6:$B$15,'Group B - Scores'!$C$6:$C$15)),"",_xlfn.XLOOKUP($B14,'Group B - Scores'!$B$6:$B$15,'Group B - Scores'!$Y$6:$Y$15))</f>
        <v>0.41926073816341702</v>
      </c>
      <c r="I14" s="47">
        <f>IF(ISNA(MATCH(B14,'Group B - Scores'!$B$6:$B$15,0)),"",MATCH(B14,'Group B - Scores'!$B$6:$B$15,0)+4)</f>
        <v>13</v>
      </c>
    </row>
    <row r="15" spans="1:15" ht="15" thickBot="1">
      <c r="A15" s="143" t="str">
        <f>IF(ISNA(_xlfn.XLOOKUP($B15,'Group B - Scores'!$B$6:$B$15,'Group B - Scores'!$A$6:$A$15)),"",_xlfn.XLOOKUP($B15,'Group B - Scores'!$B$6:$B$15,'Group B - Scores'!$A$6:$A$15))</f>
        <v>2024-25</v>
      </c>
      <c r="B15" s="86">
        <v>138540</v>
      </c>
      <c r="C15" s="42" t="str">
        <f>IF(ISNA(_xlfn.XLOOKUP(B15,'Group B - Scores'!$B$6:$B$15,'Group B - Scores'!$C$6:$C$15)),"",_xlfn.XLOOKUP(B15,'Group B - Scores'!$B$6:$B$15,'Group B - Scores'!$C$6:$C$15))</f>
        <v>BAP Power Corporation</v>
      </c>
      <c r="D15" s="41">
        <f>IF(ISNA(_xlfn.XLOOKUP($B15,'Group B - Scores'!$B$6:$B$15,'Group B - Scores'!$D$6:$D$15)),"",_xlfn.XLOOKUP($B15,'Group B - Scores'!$B$6:$B$15,'Group B - Scores'!$D$6:$D$15))</f>
        <v>13</v>
      </c>
      <c r="E15" s="41" t="str">
        <f>IF(ISNA(_xlfn.XLOOKUP($B15,'Group B - Scores'!$B$6:$B$15,'Group B - Scores'!$E$6:$E$15)),"",_xlfn.XLOOKUP($B15,'Group B - Scores'!$B$6:$B$15,'Group B - Scores'!$E$6:$E$15))</f>
        <v>BAP Limestone</v>
      </c>
      <c r="F15" s="41">
        <f>IF(ISNA(_xlfn.XLOOKUP($B15,'Group B - Scores'!$B$6:$B$15,'Group B - Scores'!$F$6:$F$15)),"",_xlfn.XLOOKUP($B15,'Group B - Scores'!$B$6:$B$15,'Group B - Scores'!$F$6:$F$15))</f>
        <v>1992</v>
      </c>
      <c r="G15" s="41">
        <f>IF(ISNA(_xlfn.XLOOKUP($B15,'Group B - Scores'!$B$6:$B$15,'Group B - Scores'!$X$6:$X$15)),"",_xlfn.XLOOKUP($B15,'Group B - Scores'!$B$6:$B$15,'Group B - Scores'!$X$6:$X$15))</f>
        <v>12</v>
      </c>
      <c r="H15" s="41">
        <f>IF(ISNA(_xlfn.XLOOKUP($B15,'Group B - Scores'!$B$6:$B$15,'Group B - Scores'!$C$6:$C$15)),"",_xlfn.XLOOKUP($B15,'Group B - Scores'!$B$6:$B$15,'Group B - Scores'!$Y$6:$Y$15))</f>
        <v>0.88756976109698604</v>
      </c>
      <c r="I15" s="47">
        <f>IF(ISNA(MATCH(B15,'Group B - Scores'!$B$6:$B$15,0)),"",MATCH(B15,'Group B - Scores'!$B$6:$B$15,0)+4)</f>
        <v>14</v>
      </c>
    </row>
    <row r="16" spans="1:15">
      <c r="A16" s="143"/>
      <c r="B16" s="41"/>
      <c r="C16" s="42"/>
      <c r="D16" s="41"/>
      <c r="E16" s="41"/>
      <c r="F16" s="41"/>
      <c r="G16" s="41"/>
      <c r="H16" s="41"/>
      <c r="I16" s="41"/>
    </row>
    <row r="17" spans="1:9">
      <c r="A17" s="143"/>
      <c r="B17" s="41"/>
      <c r="C17" s="42"/>
      <c r="D17" s="41"/>
      <c r="E17" s="47"/>
      <c r="F17" s="47"/>
      <c r="G17" s="47"/>
      <c r="H17" s="47"/>
      <c r="I17" s="47"/>
    </row>
    <row r="18" spans="1:9">
      <c r="A18" s="143"/>
      <c r="B18" s="41"/>
      <c r="C18" s="42"/>
      <c r="D18" s="41"/>
      <c r="E18" s="47"/>
      <c r="F18" s="47"/>
      <c r="G18" s="47"/>
      <c r="H18" s="47"/>
      <c r="I18" s="47"/>
    </row>
    <row r="19" spans="1:9">
      <c r="A19" s="143"/>
      <c r="B19" s="41"/>
      <c r="C19" s="42"/>
      <c r="D19" s="41"/>
      <c r="E19" s="47"/>
      <c r="F19" s="47"/>
      <c r="G19" s="47"/>
      <c r="H19" s="47"/>
      <c r="I19" s="47"/>
    </row>
    <row r="20" spans="1:9">
      <c r="A20" s="143"/>
      <c r="B20" s="41"/>
      <c r="C20" s="42"/>
      <c r="D20" s="41"/>
      <c r="E20" s="47"/>
      <c r="F20" s="47"/>
      <c r="G20" s="47"/>
      <c r="H20" s="47"/>
      <c r="I20" s="47"/>
    </row>
    <row r="21" spans="1:9">
      <c r="A21" s="143"/>
      <c r="B21" s="41"/>
      <c r="C21" s="42"/>
      <c r="D21" s="41"/>
      <c r="E21" s="41"/>
      <c r="F21" s="41"/>
      <c r="G21" s="41"/>
      <c r="H21" s="41"/>
      <c r="I21" s="41"/>
    </row>
    <row r="22" spans="1:9">
      <c r="A22" s="41"/>
      <c r="B22" s="43"/>
      <c r="C22" s="41"/>
      <c r="D22" s="41"/>
      <c r="E22" s="41"/>
      <c r="F22" s="41"/>
      <c r="G22" s="41"/>
      <c r="H22" s="41"/>
      <c r="I22" s="41"/>
    </row>
    <row r="23" spans="1:9">
      <c r="A23" s="41"/>
      <c r="B23" s="41"/>
      <c r="C23" s="41"/>
      <c r="D23" s="41"/>
      <c r="E23" s="41"/>
      <c r="F23" s="41"/>
      <c r="G23" s="41"/>
      <c r="H23" s="41"/>
      <c r="I23" s="41"/>
    </row>
    <row r="24" spans="1:9">
      <c r="A24" s="41"/>
      <c r="B24" s="41"/>
      <c r="C24" s="41"/>
      <c r="D24" s="41"/>
      <c r="E24" s="41"/>
      <c r="F24" s="41"/>
      <c r="G24" s="41"/>
      <c r="H24" s="41"/>
      <c r="I24" s="41"/>
    </row>
    <row r="25" spans="1:9">
      <c r="A25" s="41"/>
      <c r="B25" s="41"/>
      <c r="C25" s="41"/>
      <c r="D25" s="41"/>
      <c r="E25" s="41"/>
      <c r="F25" s="41"/>
      <c r="G25" s="41"/>
      <c r="H25" s="41"/>
      <c r="I25" s="41"/>
    </row>
    <row r="26" spans="1:9">
      <c r="A26" s="41"/>
      <c r="B26" s="41"/>
      <c r="C26" s="41"/>
      <c r="D26" s="41"/>
      <c r="E26" s="41"/>
      <c r="F26" s="41"/>
      <c r="G26" s="41"/>
      <c r="H26" s="41"/>
      <c r="I26" s="41"/>
    </row>
    <row r="27" spans="1:9">
      <c r="A27" s="41"/>
      <c r="B27" s="41"/>
      <c r="C27" s="41"/>
      <c r="D27" s="41"/>
      <c r="E27" s="41"/>
      <c r="F27" s="41"/>
      <c r="G27" s="41"/>
      <c r="H27" s="41"/>
      <c r="I27" s="41"/>
    </row>
    <row r="28" spans="1:9">
      <c r="A28" s="41"/>
      <c r="B28" s="41"/>
      <c r="C28" s="41"/>
      <c r="D28" s="41"/>
      <c r="E28" s="41"/>
      <c r="F28" s="41"/>
      <c r="G28" s="41"/>
      <c r="H28" s="41"/>
      <c r="I28" s="41"/>
    </row>
    <row r="29" spans="1:9">
      <c r="A29" s="41"/>
      <c r="B29" s="41"/>
      <c r="C29" s="41"/>
      <c r="D29" s="41"/>
      <c r="E29" s="41"/>
      <c r="F29" s="41"/>
      <c r="G29" s="41"/>
      <c r="H29" s="41"/>
      <c r="I29" s="41"/>
    </row>
    <row r="30" spans="1:9">
      <c r="A30" s="41"/>
      <c r="B30" s="41"/>
      <c r="C30" s="41"/>
      <c r="D30" s="41"/>
      <c r="E30" s="41"/>
      <c r="F30" s="41"/>
      <c r="G30" s="41"/>
      <c r="H30" s="41"/>
      <c r="I30" s="41"/>
    </row>
    <row r="31" spans="1:9">
      <c r="A31" s="43"/>
      <c r="B31" s="43"/>
      <c r="C31" s="43"/>
      <c r="D31" s="43"/>
      <c r="E31" s="43"/>
      <c r="F31" s="43"/>
      <c r="G31" s="43"/>
      <c r="H31" s="43"/>
      <c r="I31" s="43"/>
    </row>
    <row r="32" spans="1:9">
      <c r="A32" s="41"/>
      <c r="B32" s="41"/>
      <c r="C32" s="41"/>
      <c r="D32" s="41"/>
      <c r="E32" s="41"/>
      <c r="F32" s="41"/>
      <c r="G32" s="41"/>
      <c r="H32" s="41"/>
      <c r="I32" s="41"/>
    </row>
    <row r="33" spans="1:9">
      <c r="A33" s="41"/>
      <c r="B33" s="41"/>
      <c r="C33" s="41"/>
      <c r="D33" s="41"/>
      <c r="E33" s="41"/>
      <c r="F33" s="41"/>
      <c r="G33" s="41"/>
      <c r="H33" s="41"/>
      <c r="I33" s="41"/>
    </row>
    <row r="34" spans="1:9">
      <c r="A34" s="41"/>
      <c r="B34" s="41"/>
      <c r="C34" s="41"/>
      <c r="D34" s="41"/>
      <c r="E34" s="41"/>
      <c r="F34" s="41"/>
      <c r="G34" s="41"/>
      <c r="H34" s="41"/>
      <c r="I34" s="41"/>
    </row>
    <row r="35" spans="1:9">
      <c r="A35" s="41"/>
      <c r="B35" s="41"/>
      <c r="C35" s="41"/>
      <c r="D35" s="41"/>
      <c r="E35" s="41"/>
      <c r="F35" s="41"/>
      <c r="G35" s="41"/>
      <c r="H35" s="41"/>
      <c r="I35" s="41"/>
    </row>
    <row r="36" spans="1:9">
      <c r="A36" s="41"/>
      <c r="B36" s="41"/>
      <c r="C36" s="41"/>
      <c r="D36" s="41"/>
      <c r="E36" s="41"/>
      <c r="F36" s="41"/>
      <c r="G36" s="41"/>
      <c r="H36" s="41"/>
      <c r="I36" s="41"/>
    </row>
    <row r="37" spans="1:9">
      <c r="A37" s="41"/>
      <c r="B37" s="41"/>
      <c r="C37" s="41"/>
      <c r="D37" s="41"/>
      <c r="E37" s="41"/>
      <c r="F37" s="41"/>
      <c r="G37" s="41"/>
      <c r="H37" s="41"/>
      <c r="I37" s="41"/>
    </row>
    <row r="38" spans="1:9">
      <c r="A38" s="41"/>
      <c r="B38" s="41"/>
      <c r="C38" s="41"/>
      <c r="D38" s="41"/>
      <c r="E38" s="41"/>
      <c r="F38" s="41"/>
      <c r="G38" s="41"/>
      <c r="H38" s="41"/>
      <c r="I38" s="41"/>
    </row>
    <row r="39" spans="1:9">
      <c r="A39" s="41"/>
      <c r="B39" s="41"/>
      <c r="C39" s="41"/>
      <c r="D39" s="41"/>
      <c r="E39" s="41"/>
      <c r="F39" s="41"/>
      <c r="G39" s="41"/>
      <c r="H39" s="41"/>
      <c r="I39" s="41"/>
    </row>
    <row r="40" spans="1:9">
      <c r="A40" s="41"/>
      <c r="B40" s="41"/>
      <c r="C40" s="41"/>
      <c r="D40" s="41"/>
      <c r="E40" s="41"/>
      <c r="F40" s="41"/>
      <c r="G40" s="41"/>
      <c r="H40" s="41"/>
      <c r="I40" s="41"/>
    </row>
    <row r="41" spans="1:9">
      <c r="A41" s="41"/>
      <c r="B41" s="41"/>
      <c r="C41" s="41"/>
      <c r="D41" s="41"/>
      <c r="E41" s="41"/>
      <c r="F41" s="41"/>
      <c r="G41" s="41"/>
      <c r="H41" s="41"/>
      <c r="I41" s="41"/>
    </row>
    <row r="42" spans="1:9">
      <c r="A42" s="41"/>
      <c r="B42" s="41"/>
      <c r="C42" s="41"/>
      <c r="D42" s="41"/>
      <c r="E42" s="41"/>
      <c r="F42" s="41"/>
      <c r="G42" s="41"/>
      <c r="H42" s="41"/>
      <c r="I42" s="41"/>
    </row>
    <row r="43" spans="1:9">
      <c r="A43" s="41"/>
      <c r="B43" s="41"/>
      <c r="C43" s="41"/>
      <c r="D43" s="41"/>
      <c r="E43" s="41"/>
      <c r="F43" s="41"/>
      <c r="G43" s="41"/>
      <c r="H43" s="41"/>
      <c r="I43" s="41"/>
    </row>
    <row r="44" spans="1:9">
      <c r="A44" s="41"/>
      <c r="B44" s="41"/>
      <c r="C44" s="41"/>
      <c r="D44" s="41"/>
      <c r="E44" s="41"/>
      <c r="F44" s="41"/>
      <c r="G44" s="41"/>
      <c r="H44" s="41"/>
      <c r="I44" s="41"/>
    </row>
    <row r="45" spans="1:9">
      <c r="A45" s="41"/>
      <c r="B45" s="41"/>
      <c r="C45" s="41"/>
      <c r="D45" s="41"/>
      <c r="E45" s="41"/>
      <c r="F45" s="41"/>
      <c r="G45" s="41"/>
      <c r="H45" s="41"/>
      <c r="I45" s="41"/>
    </row>
    <row r="46" spans="1:9">
      <c r="A46" s="41"/>
      <c r="B46" s="41"/>
      <c r="C46" s="41"/>
      <c r="D46" s="41"/>
      <c r="E46" s="41"/>
      <c r="F46" s="41"/>
      <c r="G46" s="41"/>
      <c r="H46" s="41"/>
      <c r="I46" s="41"/>
    </row>
    <row r="47" spans="1:9">
      <c r="A47" s="41"/>
      <c r="B47" s="41"/>
      <c r="C47" s="41"/>
      <c r="D47" s="41"/>
      <c r="E47" s="41"/>
      <c r="F47" s="41"/>
      <c r="G47" s="41"/>
      <c r="H47" s="41"/>
      <c r="I47" s="41"/>
    </row>
    <row r="48" spans="1:9">
      <c r="A48" s="41"/>
      <c r="B48" s="41"/>
      <c r="C48" s="41"/>
      <c r="D48" s="41"/>
      <c r="E48" s="41"/>
      <c r="F48" s="41"/>
      <c r="G48" s="41"/>
      <c r="H48" s="41"/>
      <c r="I48" s="41"/>
    </row>
    <row r="49" spans="1:9">
      <c r="A49" s="41"/>
      <c r="B49" s="41"/>
      <c r="C49" s="41"/>
      <c r="D49" s="41"/>
      <c r="E49" s="41"/>
      <c r="F49" s="41"/>
      <c r="G49" s="41"/>
      <c r="H49" s="41"/>
      <c r="I49" s="41"/>
    </row>
    <row r="50" spans="1:9">
      <c r="A50" s="41"/>
      <c r="B50" s="41"/>
      <c r="C50" s="41"/>
      <c r="D50" s="41"/>
      <c r="E50" s="41"/>
      <c r="F50" s="41"/>
      <c r="G50" s="41"/>
      <c r="H50" s="41"/>
      <c r="I50" s="41"/>
    </row>
    <row r="51" spans="1:9">
      <c r="A51" s="41"/>
      <c r="B51" s="41"/>
      <c r="C51" s="41"/>
      <c r="D51" s="41"/>
      <c r="E51" s="41"/>
      <c r="F51" s="41"/>
      <c r="G51" s="41"/>
      <c r="H51" s="41"/>
      <c r="I51" s="41"/>
    </row>
    <row r="52" spans="1:9">
      <c r="A52" s="41"/>
      <c r="B52" s="41"/>
      <c r="C52" s="41"/>
      <c r="D52" s="41"/>
      <c r="E52" s="41"/>
      <c r="F52" s="41"/>
      <c r="G52" s="41"/>
      <c r="H52" s="41"/>
      <c r="I52" s="41"/>
    </row>
    <row r="53" spans="1:9">
      <c r="A53" s="41"/>
      <c r="B53" s="41"/>
      <c r="C53" s="41"/>
      <c r="D53" s="41"/>
      <c r="E53" s="41"/>
      <c r="F53" s="41"/>
      <c r="G53" s="41"/>
      <c r="H53" s="41"/>
      <c r="I53" s="41"/>
    </row>
    <row r="54" spans="1:9">
      <c r="A54" s="41"/>
      <c r="B54" s="41"/>
      <c r="C54" s="41"/>
      <c r="D54" s="41"/>
      <c r="E54" s="41"/>
      <c r="F54" s="41"/>
      <c r="G54" s="41"/>
      <c r="H54" s="41"/>
      <c r="I54" s="41"/>
    </row>
    <row r="55" spans="1:9">
      <c r="A55" s="41"/>
      <c r="B55" s="41"/>
      <c r="C55" s="41"/>
      <c r="D55" s="41"/>
      <c r="E55" s="41"/>
      <c r="F55" s="41"/>
      <c r="G55" s="41"/>
      <c r="H55" s="41"/>
      <c r="I55" s="41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3c1434-17e2-4347-8893-af134feef5b3" xsi:nil="true"/>
    <lcf76f155ced4ddcb4097134ff3c332f xmlns="00506240-d0a1-4765-951a-f660ca2d4785">
      <Terms xmlns="http://schemas.microsoft.com/office/infopath/2007/PartnerControls"/>
    </lcf76f155ced4ddcb4097134ff3c332f>
    <Team xmlns="00506240-d0a1-4765-951a-f660ca2d4785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2AFAB6BE50E4FACFEDDD365A44452" ma:contentTypeVersion="18" ma:contentTypeDescription="Create a new document." ma:contentTypeScope="" ma:versionID="879271f17d542d5b7d9168eabe8120e2">
  <xsd:schema xmlns:xsd="http://www.w3.org/2001/XMLSchema" xmlns:xs="http://www.w3.org/2001/XMLSchema" xmlns:p="http://schemas.microsoft.com/office/2006/metadata/properties" xmlns:ns2="00506240-d0a1-4765-951a-f660ca2d4785" xmlns:ns3="a63c1434-17e2-4347-8893-af134feef5b3" xmlns:ns4="89c07c7b-e2e2-46a4-b35d-c8f499d021a9" targetNamespace="http://schemas.microsoft.com/office/2006/metadata/properties" ma:root="true" ma:fieldsID="23bae5a0bd8358f32f54b40e9b37d47f" ns2:_="" ns3:_="" ns4:_="">
    <xsd:import namespace="00506240-d0a1-4765-951a-f660ca2d4785"/>
    <xsd:import namespace="a63c1434-17e2-4347-8893-af134feef5b3"/>
    <xsd:import namespace="89c07c7b-e2e2-46a4-b35d-c8f499d021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06240-d0a1-4765-951a-f660ca2d4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am" ma:index="25" nillable="true" ma:displayName="Team" ma:format="Dropdown" ma:internalName="Te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lication Processing"/>
                    <xsd:enumeration value="Consumer Protection"/>
                    <xsd:enumeration value="Contracts"/>
                    <xsd:enumeration value="Customer Support"/>
                    <xsd:enumeration value="Data &amp; Reporting"/>
                    <xsd:enumeration value="Leadership"/>
                    <xsd:enumeration value="Marketing Communications"/>
                    <xsd:enumeration value="Strategy &amp; DEI"/>
                    <xsd:enumeration value="Produc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c1434-17e2-4347-8893-af134feef5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1bb62e8-55d8-4c4b-bf52-c0612efc2aae}" ma:internalName="TaxCatchAll" ma:showField="CatchAllData" ma:web="a63c1434-17e2-4347-8893-af134feef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07c7b-e2e2-46a4-b35d-c8f499d021a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F06D50-8B31-4D74-9098-9D9B6020C6A8}"/>
</file>

<file path=customXml/itemProps2.xml><?xml version="1.0" encoding="utf-8"?>
<ds:datastoreItem xmlns:ds="http://schemas.openxmlformats.org/officeDocument/2006/customXml" ds:itemID="{722F3F9B-CAE5-4C61-B9B8-C1A9304381DB}"/>
</file>

<file path=customXml/itemProps3.xml><?xml version="1.0" encoding="utf-8"?>
<ds:datastoreItem xmlns:ds="http://schemas.openxmlformats.org/officeDocument/2006/customXml" ds:itemID="{7B7367C2-5DB5-4B65-ACE8-258EC8F95A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Elise Mazzuca</dc:creator>
  <cp:keywords/>
  <dc:description/>
  <cp:lastModifiedBy/>
  <cp:revision/>
  <dcterms:created xsi:type="dcterms:W3CDTF">2023-10-27T22:31:05Z</dcterms:created>
  <dcterms:modified xsi:type="dcterms:W3CDTF">2024-12-13T19:14:56Z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0x010100B9A2AFAB6BE50E4FACFEDDD365A44452</vt:lpwstr>
  </property>
  <property fmtid="{D5CDD505-2E9C-101B-9397-08002B2CF9AE}" pid="3" name="MediaServiceImageTags">
    <vt:lpwstr/>
  </property>
</Properties>
</file>