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marin/Desktop/New Disclosure Forms/"/>
    </mc:Choice>
  </mc:AlternateContent>
  <xr:revisionPtr revIDLastSave="0" documentId="8_{D49A1911-113F-7242-B5AF-F7BC867F9904}" xr6:coauthVersionLast="47" xr6:coauthVersionMax="47" xr10:uidLastSave="{00000000-0000-0000-0000-000000000000}"/>
  <bookViews>
    <workbookView xWindow="0" yWindow="500" windowWidth="29040" windowHeight="15840" xr2:uid="{F9A0C476-ABC6-7144-9749-A26D8514558E}"/>
  </bookViews>
  <sheets>
    <sheet name="Sheet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M6" i="1" s="1"/>
  <c r="C12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L8" i="1" l="1"/>
  <c r="L7" i="1"/>
  <c r="M11" i="1"/>
  <c r="M10" i="1"/>
  <c r="L6" i="1"/>
  <c r="M9" i="1"/>
  <c r="L11" i="1"/>
  <c r="M8" i="1"/>
  <c r="L10" i="1"/>
  <c r="M7" i="1"/>
  <c r="L9" i="1"/>
  <c r="I10" i="1"/>
  <c r="H10" i="1"/>
  <c r="H9" i="1"/>
  <c r="I7" i="1"/>
  <c r="H8" i="1"/>
  <c r="I6" i="1"/>
  <c r="I9" i="1"/>
  <c r="I12" i="1"/>
  <c r="H12" i="1"/>
  <c r="H11" i="1"/>
  <c r="I8" i="1"/>
  <c r="H7" i="1"/>
  <c r="H6" i="1"/>
  <c r="I11" i="1"/>
</calcChain>
</file>

<file path=xl/sharedStrings.xml><?xml version="1.0" encoding="utf-8"?>
<sst xmlns="http://schemas.openxmlformats.org/spreadsheetml/2006/main" count="46" uniqueCount="20">
  <si>
    <t>Your Estimated REC payment is calculated below</t>
  </si>
  <si>
    <t>Enter First Year Production Here (kWh)</t>
  </si>
  <si>
    <t>Distributed Generation</t>
  </si>
  <si>
    <t>Public Schools</t>
  </si>
  <si>
    <t>Group A</t>
  </si>
  <si>
    <t>Group B</t>
  </si>
  <si>
    <r>
      <rPr>
        <sz val="12"/>
        <color theme="1"/>
        <rFont val="Calibri"/>
        <family val="2"/>
      </rPr>
      <t>≤</t>
    </r>
    <r>
      <rPr>
        <sz val="12"/>
        <color theme="1"/>
        <rFont val="Calibri"/>
        <family val="2"/>
        <scheme val="minor"/>
      </rPr>
      <t xml:space="preserve"> 10 kW</t>
    </r>
  </si>
  <si>
    <t>≤ 25 kW</t>
  </si>
  <si>
    <t>&gt; 10 - 25 kW</t>
  </si>
  <si>
    <t>&gt; 25 - 100 kW</t>
  </si>
  <si>
    <t>&gt; 100 - 200 kW</t>
  </si>
  <si>
    <t>&gt; 200 - 500 kW</t>
  </si>
  <si>
    <t>Total Production Over 15 Year Contract Term (MWh)</t>
  </si>
  <si>
    <t>&gt; 500 - 2000 kW</t>
  </si>
  <si>
    <t>&gt; 2000 - 5000 kW</t>
  </si>
  <si>
    <t>* based on 20 year contract term</t>
  </si>
  <si>
    <t>* based on 15 year contract term</t>
  </si>
  <si>
    <t>Total Production Over 20 Year Contract Term (MWh)</t>
  </si>
  <si>
    <t>Degradation</t>
  </si>
  <si>
    <r>
      <t xml:space="preserve">ENTER your project information in the fields with the </t>
    </r>
    <r>
      <rPr>
        <b/>
        <sz val="12"/>
        <color theme="9"/>
        <rFont val="Calibri"/>
        <family val="2"/>
        <scheme val="minor"/>
      </rPr>
      <t>GREEN</t>
    </r>
    <r>
      <rPr>
        <b/>
        <sz val="12"/>
        <color theme="1"/>
        <rFont val="Calibri"/>
        <family val="2"/>
        <scheme val="minor"/>
      </rPr>
      <t xml:space="preserve"> headings to generate REC Payment estimates. Copy/paste relevant values to complete Disclosure Forms for Distributed Generation and Public School Projects
* Degradation is assumed at 0.5%
* First Year Production should be entered as kWh AC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</si>
</sst>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9"/>
      <name val="Calibri"/>
      <family val="2"/>
      <scheme val="minor"/>
    </font>
    <font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0" fillId="5" borderId="1" xfId="0" applyFill="1" applyBorder="1"/>
    <xf numFmtId="0" fontId="1" fillId="6" borderId="1" xfId="0" applyFont="1" applyFill="1" applyBorder="1" applyAlignment="1">
      <alignment horizontal="center"/>
    </xf>
    <xf numFmtId="44" fontId="0" fillId="5" borderId="1" xfId="1" applyFont="1" applyFill="1" applyBorder="1"/>
    <xf numFmtId="3" fontId="0" fillId="0" borderId="2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0" fontId="0" fillId="0" borderId="2" xfId="2" applyNumberFormat="1" applyFont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8" xfId="0" applyBorder="1"/>
    <xf numFmtId="0" fontId="0" fillId="2" borderId="9" xfId="0" applyFill="1" applyBorder="1"/>
    <xf numFmtId="0" fontId="0" fillId="0" borderId="10" xfId="0" applyBorder="1" applyAlignment="1">
      <alignment horizontal="center"/>
    </xf>
    <xf numFmtId="0" fontId="0" fillId="2" borderId="11" xfId="0" applyFill="1" applyBorder="1"/>
    <xf numFmtId="0" fontId="0" fillId="0" borderId="4" xfId="0" applyBorder="1"/>
    <xf numFmtId="0" fontId="2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10" xfId="0" applyFill="1" applyBorder="1"/>
    <xf numFmtId="3" fontId="0" fillId="8" borderId="2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164" fontId="0" fillId="5" borderId="1" xfId="1" applyNumberFormat="1" applyFont="1" applyFill="1" applyBorder="1"/>
    <xf numFmtId="0" fontId="3" fillId="4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2" fillId="7" borderId="0" xfId="0" applyFont="1" applyFill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57E4C-3C3A-7B44-8B12-BEBA6DBF1199}">
  <dimension ref="B1:O33"/>
  <sheetViews>
    <sheetView showGridLines="0" tabSelected="1" workbookViewId="0">
      <selection activeCell="C6" sqref="C6"/>
    </sheetView>
  </sheetViews>
  <sheetFormatPr baseColWidth="10" defaultColWidth="11" defaultRowHeight="16" x14ac:dyDescent="0.2"/>
  <cols>
    <col min="2" max="2" width="3.83203125" customWidth="1"/>
    <col min="3" max="3" width="34.83203125" customWidth="1"/>
    <col min="4" max="6" width="3" customWidth="1"/>
    <col min="7" max="7" width="16.5" customWidth="1"/>
    <col min="8" max="9" width="16.6640625" customWidth="1"/>
    <col min="10" max="10" width="3.6640625" customWidth="1"/>
    <col min="11" max="11" width="15.33203125" customWidth="1"/>
    <col min="12" max="13" width="16.6640625" customWidth="1"/>
    <col min="14" max="14" width="3.1640625" customWidth="1"/>
  </cols>
  <sheetData>
    <row r="1" spans="2:15" ht="17" thickBot="1" x14ac:dyDescent="0.25"/>
    <row r="2" spans="2:15" ht="17" thickBot="1" x14ac:dyDescent="0.25">
      <c r="F2" s="18"/>
      <c r="G2" s="19" t="s">
        <v>0</v>
      </c>
      <c r="H2" s="20"/>
      <c r="I2" s="20"/>
      <c r="J2" s="20"/>
      <c r="K2" s="20"/>
      <c r="L2" s="20"/>
      <c r="M2" s="20"/>
      <c r="N2" s="21"/>
    </row>
    <row r="3" spans="2:15" x14ac:dyDescent="0.2">
      <c r="B3" s="9"/>
      <c r="C3" s="10"/>
      <c r="D3" s="11"/>
      <c r="E3" s="1"/>
      <c r="F3" s="12"/>
      <c r="G3" s="1"/>
      <c r="H3" s="1"/>
      <c r="I3" s="1"/>
      <c r="J3" s="1"/>
      <c r="K3" s="1"/>
      <c r="L3" s="1"/>
      <c r="M3" s="1"/>
      <c r="N3" s="13"/>
      <c r="O3" s="1"/>
    </row>
    <row r="4" spans="2:15" ht="15.75" customHeight="1" x14ac:dyDescent="0.2">
      <c r="B4" s="12"/>
      <c r="C4" s="32" t="s">
        <v>1</v>
      </c>
      <c r="D4" s="13"/>
      <c r="E4" s="1"/>
      <c r="F4" s="12"/>
      <c r="G4" s="28" t="s">
        <v>2</v>
      </c>
      <c r="H4" s="28"/>
      <c r="I4" s="28"/>
      <c r="J4" s="1"/>
      <c r="K4" s="28" t="s">
        <v>3</v>
      </c>
      <c r="L4" s="28"/>
      <c r="M4" s="28"/>
      <c r="N4" s="13"/>
      <c r="O4" s="1"/>
    </row>
    <row r="5" spans="2:15" ht="17" thickBot="1" x14ac:dyDescent="0.25">
      <c r="B5" s="12"/>
      <c r="C5" s="33"/>
      <c r="D5" s="13"/>
      <c r="E5" s="1"/>
      <c r="F5" s="12"/>
      <c r="G5" s="2"/>
      <c r="H5" s="3" t="s">
        <v>4</v>
      </c>
      <c r="I5" s="3" t="s">
        <v>5</v>
      </c>
      <c r="J5" s="1"/>
      <c r="K5" s="2"/>
      <c r="L5" s="3" t="s">
        <v>4</v>
      </c>
      <c r="M5" s="3" t="s">
        <v>5</v>
      </c>
      <c r="N5" s="13"/>
      <c r="O5" s="1"/>
    </row>
    <row r="6" spans="2:15" ht="17" thickBot="1" x14ac:dyDescent="0.25">
      <c r="B6" s="12"/>
      <c r="C6" s="24">
        <v>8400000</v>
      </c>
      <c r="D6" s="14"/>
      <c r="F6" s="22"/>
      <c r="G6" s="2" t="s">
        <v>6</v>
      </c>
      <c r="H6" s="27">
        <f t="shared" ref="H6:I12" si="0">H18*$C$12</f>
        <v>9151853.6399999987</v>
      </c>
      <c r="I6" s="27">
        <f t="shared" si="0"/>
        <v>10191035</v>
      </c>
      <c r="J6" s="1"/>
      <c r="K6" s="2" t="s">
        <v>7</v>
      </c>
      <c r="L6" s="27">
        <f t="shared" ref="L6:M11" si="1">L18*$C$16</f>
        <v>12011037.300000001</v>
      </c>
      <c r="M6" s="27">
        <f t="shared" si="1"/>
        <v>13006214.639999999</v>
      </c>
      <c r="N6" s="13"/>
      <c r="O6" s="1"/>
    </row>
    <row r="7" spans="2:15" ht="17" thickBot="1" x14ac:dyDescent="0.25">
      <c r="B7" s="25"/>
      <c r="C7" s="16"/>
      <c r="D7" s="17"/>
      <c r="E7" s="1"/>
      <c r="F7" s="12"/>
      <c r="G7" s="2" t="s">
        <v>8</v>
      </c>
      <c r="H7" s="27">
        <f t="shared" si="0"/>
        <v>7874171.6399999997</v>
      </c>
      <c r="I7" s="27">
        <f t="shared" si="0"/>
        <v>9280838.6799999997</v>
      </c>
      <c r="J7" s="1"/>
      <c r="K7" s="2" t="s">
        <v>9</v>
      </c>
      <c r="L7" s="27">
        <f t="shared" si="1"/>
        <v>10507854.779999999</v>
      </c>
      <c r="M7" s="27">
        <f t="shared" si="1"/>
        <v>11285086.68</v>
      </c>
      <c r="N7" s="13"/>
      <c r="O7" s="1"/>
    </row>
    <row r="8" spans="2:15" x14ac:dyDescent="0.2">
      <c r="B8" s="1"/>
      <c r="C8" s="6"/>
      <c r="D8" s="1"/>
      <c r="E8" s="1"/>
      <c r="F8" s="12"/>
      <c r="G8" s="2" t="s">
        <v>9</v>
      </c>
      <c r="H8" s="27">
        <f t="shared" si="0"/>
        <v>7213427.5200000005</v>
      </c>
      <c r="I8" s="27">
        <f t="shared" si="0"/>
        <v>8453387.4800000004</v>
      </c>
      <c r="J8" s="1"/>
      <c r="K8" s="2" t="s">
        <v>10</v>
      </c>
      <c r="L8" s="27">
        <f t="shared" si="1"/>
        <v>10640865.600000001</v>
      </c>
      <c r="M8" s="27">
        <f t="shared" si="1"/>
        <v>10671313.860000001</v>
      </c>
      <c r="N8" s="13"/>
      <c r="O8" s="1"/>
    </row>
    <row r="9" spans="2:15" ht="15.75" customHeight="1" x14ac:dyDescent="0.2">
      <c r="B9" s="1"/>
      <c r="C9" s="7"/>
      <c r="D9" s="1"/>
      <c r="E9" s="1"/>
      <c r="F9" s="12"/>
      <c r="G9" s="2" t="s">
        <v>10</v>
      </c>
      <c r="H9" s="27">
        <f t="shared" si="0"/>
        <v>7354580.96</v>
      </c>
      <c r="I9" s="27">
        <f t="shared" si="0"/>
        <v>8026276.6399999997</v>
      </c>
      <c r="J9" s="1"/>
      <c r="K9" s="2" t="s">
        <v>11</v>
      </c>
      <c r="L9" s="27">
        <f t="shared" si="1"/>
        <v>9445370.7599999998</v>
      </c>
      <c r="M9" s="27">
        <f t="shared" si="1"/>
        <v>9584791.7400000002</v>
      </c>
      <c r="N9" s="13"/>
      <c r="O9" s="1"/>
    </row>
    <row r="10" spans="2:15" x14ac:dyDescent="0.2">
      <c r="B10" s="1"/>
      <c r="C10" s="29" t="s">
        <v>12</v>
      </c>
      <c r="D10" s="1"/>
      <c r="E10" s="1"/>
      <c r="F10" s="12"/>
      <c r="G10" s="2" t="s">
        <v>11</v>
      </c>
      <c r="H10" s="27">
        <f t="shared" si="0"/>
        <v>6496708.7599999998</v>
      </c>
      <c r="I10" s="27">
        <f t="shared" si="0"/>
        <v>7105128.7599999998</v>
      </c>
      <c r="J10" s="1"/>
      <c r="K10" s="2" t="s">
        <v>13</v>
      </c>
      <c r="L10" s="27">
        <f t="shared" si="1"/>
        <v>9091209.4199999999</v>
      </c>
      <c r="M10" s="27">
        <f t="shared" si="1"/>
        <v>8588011.8600000013</v>
      </c>
      <c r="N10" s="13"/>
      <c r="O10" s="1"/>
    </row>
    <row r="11" spans="2:15" ht="17" thickBot="1" x14ac:dyDescent="0.25">
      <c r="C11" s="30"/>
      <c r="E11" s="1"/>
      <c r="F11" s="12"/>
      <c r="G11" s="2" t="s">
        <v>13</v>
      </c>
      <c r="H11" s="27">
        <f t="shared" si="0"/>
        <v>6085416.8399999999</v>
      </c>
      <c r="I11" s="27">
        <f t="shared" si="0"/>
        <v>6334869.04</v>
      </c>
      <c r="J11" s="1"/>
      <c r="K11" s="2" t="s">
        <v>14</v>
      </c>
      <c r="L11" s="27">
        <f t="shared" si="1"/>
        <v>7326812.8799999999</v>
      </c>
      <c r="M11" s="27">
        <f t="shared" si="1"/>
        <v>5966256.4199999999</v>
      </c>
      <c r="N11" s="13"/>
      <c r="O11" s="1"/>
    </row>
    <row r="12" spans="2:15" ht="17" thickBot="1" x14ac:dyDescent="0.25">
      <c r="B12" s="1"/>
      <c r="C12" s="5">
        <f>ROUNDDOWN($C$6*((1-(1-$C$20)^15)/0.005)/1000,0)</f>
        <v>121684</v>
      </c>
      <c r="D12" s="1"/>
      <c r="E12" s="1"/>
      <c r="F12" s="12"/>
      <c r="G12" s="2" t="s">
        <v>14</v>
      </c>
      <c r="H12" s="27">
        <f t="shared" si="0"/>
        <v>4886829.4399999995</v>
      </c>
      <c r="I12" s="27">
        <f t="shared" si="0"/>
        <v>4813819.04</v>
      </c>
      <c r="J12" s="1"/>
      <c r="K12" s="1" t="s">
        <v>15</v>
      </c>
      <c r="L12" s="1"/>
      <c r="M12" s="1"/>
      <c r="N12" s="13"/>
      <c r="O12" s="1"/>
    </row>
    <row r="13" spans="2:15" ht="15.75" customHeight="1" x14ac:dyDescent="0.2">
      <c r="B13" s="1"/>
      <c r="C13" s="6"/>
      <c r="D13" s="1"/>
      <c r="E13" s="1"/>
      <c r="F13" s="12"/>
      <c r="G13" s="1" t="s">
        <v>16</v>
      </c>
      <c r="H13" s="1"/>
      <c r="I13" s="1"/>
      <c r="J13" s="1"/>
      <c r="K13" s="1"/>
      <c r="L13" s="1"/>
      <c r="M13" s="1"/>
      <c r="N13" s="13"/>
      <c r="O13" s="1"/>
    </row>
    <row r="14" spans="2:15" ht="17" thickBot="1" x14ac:dyDescent="0.25">
      <c r="B14" s="1"/>
      <c r="C14" s="29" t="s">
        <v>17</v>
      </c>
      <c r="D14" s="1"/>
      <c r="E14" s="1"/>
      <c r="F14" s="15"/>
      <c r="G14" s="23"/>
      <c r="H14" s="23"/>
      <c r="I14" s="23"/>
      <c r="J14" s="23"/>
      <c r="K14" s="26"/>
      <c r="L14" s="26"/>
      <c r="M14" s="26"/>
      <c r="N14" s="17"/>
      <c r="O14" s="1"/>
    </row>
    <row r="15" spans="2:15" ht="17" thickBot="1" x14ac:dyDescent="0.25">
      <c r="B15" s="1"/>
      <c r="C15" s="30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 ht="17" thickBot="1" x14ac:dyDescent="0.25">
      <c r="B16" s="1"/>
      <c r="C16" s="5">
        <f>ROUNDDOWN($C$6*((1-(1-$C$20)^20)/0.005)/1000,0)</f>
        <v>160254</v>
      </c>
      <c r="D16" s="1"/>
      <c r="E16" s="1"/>
      <c r="F16" s="1"/>
      <c r="G16" s="28" t="s">
        <v>2</v>
      </c>
      <c r="H16" s="28"/>
      <c r="I16" s="28"/>
      <c r="J16" s="1"/>
      <c r="K16" s="28" t="s">
        <v>3</v>
      </c>
      <c r="L16" s="28"/>
      <c r="M16" s="28"/>
      <c r="N16" s="1"/>
      <c r="O16" s="1"/>
    </row>
    <row r="17" spans="2:15" ht="15.75" customHeight="1" x14ac:dyDescent="0.2">
      <c r="B17" s="1"/>
      <c r="C17" s="6"/>
      <c r="D17" s="1"/>
      <c r="E17" s="1"/>
      <c r="F17" s="1"/>
      <c r="G17" s="2"/>
      <c r="H17" s="3" t="s">
        <v>4</v>
      </c>
      <c r="I17" s="3" t="s">
        <v>5</v>
      </c>
      <c r="J17" s="1"/>
      <c r="K17" s="2"/>
      <c r="L17" s="3" t="s">
        <v>4</v>
      </c>
      <c r="M17" s="3" t="s">
        <v>5</v>
      </c>
      <c r="N17" s="1"/>
      <c r="O17" s="1"/>
    </row>
    <row r="18" spans="2:15" x14ac:dyDescent="0.2">
      <c r="B18" s="1"/>
      <c r="C18" s="29" t="s">
        <v>18</v>
      </c>
      <c r="D18" s="1"/>
      <c r="E18" s="1"/>
      <c r="F18" s="1"/>
      <c r="G18" s="2" t="s">
        <v>6</v>
      </c>
      <c r="H18" s="4">
        <f>75.21</f>
        <v>75.209999999999994</v>
      </c>
      <c r="I18" s="4">
        <f>83.75</f>
        <v>83.75</v>
      </c>
      <c r="J18" s="1"/>
      <c r="K18" s="2" t="s">
        <v>7</v>
      </c>
      <c r="L18" s="4">
        <v>74.95</v>
      </c>
      <c r="M18" s="4">
        <v>81.16</v>
      </c>
      <c r="N18" s="1"/>
      <c r="O18" s="1"/>
    </row>
    <row r="19" spans="2:15" ht="17" thickBot="1" x14ac:dyDescent="0.25">
      <c r="B19" s="1"/>
      <c r="C19" s="30"/>
      <c r="D19" s="1"/>
      <c r="E19" s="1"/>
      <c r="F19" s="1"/>
      <c r="G19" s="2" t="s">
        <v>8</v>
      </c>
      <c r="H19" s="4">
        <f>64.71</f>
        <v>64.709999999999994</v>
      </c>
      <c r="I19" s="4">
        <f>76.27</f>
        <v>76.27</v>
      </c>
      <c r="J19" s="1"/>
      <c r="K19" s="2" t="s">
        <v>9</v>
      </c>
      <c r="L19" s="4">
        <v>65.569999999999993</v>
      </c>
      <c r="M19" s="4">
        <v>70.42</v>
      </c>
      <c r="N19" s="1"/>
      <c r="O19" s="1"/>
    </row>
    <row r="20" spans="2:15" ht="17" thickBot="1" x14ac:dyDescent="0.25">
      <c r="B20" s="1"/>
      <c r="C20" s="8">
        <v>5.0000000000000001E-3</v>
      </c>
      <c r="D20" s="1"/>
      <c r="E20" s="1"/>
      <c r="F20" s="1"/>
      <c r="G20" s="2" t="s">
        <v>9</v>
      </c>
      <c r="H20" s="4">
        <f>59.28</f>
        <v>59.28</v>
      </c>
      <c r="I20" s="4">
        <f>69.47</f>
        <v>69.47</v>
      </c>
      <c r="J20" s="1"/>
      <c r="K20" s="2" t="s">
        <v>10</v>
      </c>
      <c r="L20" s="4">
        <v>66.400000000000006</v>
      </c>
      <c r="M20" s="4">
        <v>66.59</v>
      </c>
      <c r="N20" s="1"/>
      <c r="O20" s="1"/>
    </row>
    <row r="21" spans="2:15" x14ac:dyDescent="0.2">
      <c r="B21" s="1"/>
      <c r="C21" s="1"/>
      <c r="D21" s="1"/>
      <c r="E21" s="1"/>
      <c r="F21" s="1"/>
      <c r="G21" s="2" t="s">
        <v>10</v>
      </c>
      <c r="H21" s="4">
        <f>60.44</f>
        <v>60.44</v>
      </c>
      <c r="I21" s="4">
        <f>65.96</f>
        <v>65.959999999999994</v>
      </c>
      <c r="J21" s="1"/>
      <c r="K21" s="2" t="s">
        <v>11</v>
      </c>
      <c r="L21" s="4">
        <v>58.94</v>
      </c>
      <c r="M21" s="4">
        <v>59.81</v>
      </c>
      <c r="N21" s="1"/>
      <c r="O21" s="1"/>
    </row>
    <row r="22" spans="2:15" ht="15.75" customHeight="1" x14ac:dyDescent="0.2">
      <c r="B22" s="1"/>
      <c r="D22" s="1"/>
      <c r="E22" s="1"/>
      <c r="F22" s="1"/>
      <c r="G22" s="2" t="s">
        <v>11</v>
      </c>
      <c r="H22" s="4">
        <f>53.39</f>
        <v>53.39</v>
      </c>
      <c r="I22" s="4">
        <f>58.39</f>
        <v>58.39</v>
      </c>
      <c r="J22" s="1"/>
      <c r="K22" s="2" t="s">
        <v>13</v>
      </c>
      <c r="L22" s="4">
        <v>56.73</v>
      </c>
      <c r="M22" s="4">
        <v>53.59</v>
      </c>
      <c r="N22" s="1"/>
      <c r="O22" s="1"/>
    </row>
    <row r="23" spans="2:15" x14ac:dyDescent="0.2">
      <c r="D23" s="1"/>
      <c r="E23" s="1"/>
      <c r="F23" s="1"/>
      <c r="G23" s="2" t="s">
        <v>13</v>
      </c>
      <c r="H23" s="4">
        <f>50.01</f>
        <v>50.01</v>
      </c>
      <c r="I23" s="4">
        <f>52.06</f>
        <v>52.06</v>
      </c>
      <c r="J23" s="1"/>
      <c r="K23" s="2" t="s">
        <v>14</v>
      </c>
      <c r="L23" s="4">
        <v>45.72</v>
      </c>
      <c r="M23" s="4">
        <v>37.229999999999997</v>
      </c>
      <c r="N23" s="1"/>
      <c r="O23" s="1"/>
    </row>
    <row r="24" spans="2:15" x14ac:dyDescent="0.2">
      <c r="B24" s="1"/>
      <c r="C24" s="31" t="s">
        <v>19</v>
      </c>
      <c r="D24" s="1"/>
      <c r="E24" s="1"/>
      <c r="F24" s="1"/>
      <c r="G24" s="2" t="s">
        <v>14</v>
      </c>
      <c r="H24" s="4">
        <f>40.16</f>
        <v>40.159999999999997</v>
      </c>
      <c r="I24" s="4">
        <f>39.56</f>
        <v>39.56</v>
      </c>
      <c r="J24" s="1"/>
      <c r="N24" s="1"/>
      <c r="O24" s="1"/>
    </row>
    <row r="25" spans="2:15" x14ac:dyDescent="0.2">
      <c r="B25" s="1"/>
      <c r="C25" s="31"/>
      <c r="D25" s="1"/>
      <c r="E25" s="1"/>
      <c r="G25" s="1"/>
      <c r="H25" s="1"/>
      <c r="I25" s="1"/>
      <c r="J25" s="1"/>
      <c r="O25" s="1"/>
    </row>
    <row r="26" spans="2:15" x14ac:dyDescent="0.2">
      <c r="B26" s="1"/>
      <c r="C26" s="31"/>
      <c r="D26" s="1"/>
      <c r="E26" s="1"/>
      <c r="J26" s="1"/>
      <c r="O26" s="1"/>
    </row>
    <row r="27" spans="2:15" x14ac:dyDescent="0.2">
      <c r="B27" s="1"/>
      <c r="C27" s="31"/>
      <c r="D27" s="1"/>
      <c r="E27" s="1"/>
      <c r="J27" s="1"/>
      <c r="O27" s="1"/>
    </row>
    <row r="28" spans="2:15" x14ac:dyDescent="0.2">
      <c r="B28" s="1"/>
      <c r="C28" s="31"/>
      <c r="D28" s="1"/>
      <c r="E28" s="1"/>
      <c r="J28" s="1"/>
      <c r="O28" s="1"/>
    </row>
    <row r="29" spans="2:15" x14ac:dyDescent="0.2">
      <c r="B29" s="1"/>
      <c r="C29" s="31"/>
      <c r="D29" s="1"/>
      <c r="E29" s="1"/>
      <c r="J29" s="1"/>
      <c r="O29" s="1"/>
    </row>
    <row r="30" spans="2:15" x14ac:dyDescent="0.2">
      <c r="B30" s="1"/>
      <c r="C30" s="31"/>
      <c r="D30" s="1"/>
      <c r="E30" s="1"/>
      <c r="J30" s="1"/>
      <c r="O30" s="1"/>
    </row>
    <row r="31" spans="2:15" x14ac:dyDescent="0.2">
      <c r="C31" s="31"/>
      <c r="D31" s="1"/>
      <c r="E31" s="1"/>
      <c r="J31" s="1"/>
      <c r="O31" s="1"/>
    </row>
    <row r="32" spans="2:15" x14ac:dyDescent="0.2">
      <c r="C32" s="31"/>
      <c r="D32" s="1"/>
      <c r="E32" s="1"/>
      <c r="J32" s="1"/>
      <c r="O32" s="1"/>
    </row>
    <row r="33" spans="3:10" x14ac:dyDescent="0.2">
      <c r="C33" s="31"/>
      <c r="J33" s="1"/>
    </row>
  </sheetData>
  <protectedRanges>
    <protectedRange sqref="C6" name="Production"/>
  </protectedRanges>
  <mergeCells count="9">
    <mergeCell ref="K16:M16"/>
    <mergeCell ref="G16:I16"/>
    <mergeCell ref="C18:C19"/>
    <mergeCell ref="C24:C33"/>
    <mergeCell ref="G4:I4"/>
    <mergeCell ref="K4:M4"/>
    <mergeCell ref="C4:C5"/>
    <mergeCell ref="C10:C11"/>
    <mergeCell ref="C14:C1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F165124425B64D8AFC7E871F54D524" ma:contentTypeVersion="17" ma:contentTypeDescription="Create a new document." ma:contentTypeScope="" ma:versionID="b544787bc46ef2296a2890f33b9cc5a0">
  <xsd:schema xmlns:xsd="http://www.w3.org/2001/XMLSchema" xmlns:xs="http://www.w3.org/2001/XMLSchema" xmlns:p="http://schemas.microsoft.com/office/2006/metadata/properties" xmlns:ns2="b3b77efd-0373-4fb3-98c8-354f40036fa6" xmlns:ns3="a1b09326-ccd8-4bd8-98e0-235e75f1234d" xmlns:ns4="97f04bfd-fa1c-464f-8a3f-e40d6f3b83d5" targetNamespace="http://schemas.microsoft.com/office/2006/metadata/properties" ma:root="true" ma:fieldsID="6d3878badf0dedb21219588647cf8f44" ns2:_="" ns3:_="" ns4:_="">
    <xsd:import namespace="b3b77efd-0373-4fb3-98c8-354f40036fa6"/>
    <xsd:import namespace="a1b09326-ccd8-4bd8-98e0-235e75f1234d"/>
    <xsd:import namespace="97f04bfd-fa1c-464f-8a3f-e40d6f3b83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b77efd-0373-4fb3-98c8-354f40036fa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09326-ccd8-4bd8-98e0-235e75f123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b8b7529-88e4-4cf5-84d6-71c4601d9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04bfd-fa1c-464f-8a3f-e40d6f3b83d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7d6a520-eca3-4d56-9189-a56f4512112a}" ma:internalName="TaxCatchAll" ma:showField="CatchAllData" ma:web="97f04bfd-fa1c-464f-8a3f-e40d6f3b83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f04bfd-fa1c-464f-8a3f-e40d6f3b83d5" xsi:nil="true"/>
    <lcf76f155ced4ddcb4097134ff3c332f xmlns="a1b09326-ccd8-4bd8-98e0-235e75f1234d">
      <Terms xmlns="http://schemas.microsoft.com/office/infopath/2007/PartnerControls"/>
    </lcf76f155ced4ddcb4097134ff3c332f>
    <SharedWithUsers xmlns="b3b77efd-0373-4fb3-98c8-354f40036fa6">
      <UserInfo>
        <DisplayName>Mike Tancredi</DisplayName>
        <AccountId>11765</AccountId>
        <AccountType/>
      </UserInfo>
      <UserInfo>
        <DisplayName>Matt Pryor</DisplayName>
        <AccountId>13188</AccountId>
        <AccountType/>
      </UserInfo>
    </SharedWithUsers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y 0 6 0 V j i y G d 2 k A A A A 9 g A A A B I A H A B D b 2 5 m a W c v U G F j a 2 F n Z S 5 4 b W w g o h g A K K A U A A A A A A A A A A A A A A A A A A A A A A A A A A A A h Y 9 N D o I w G E S v Q r q n P 0 i M I a U s 3 E p i Q j R u m 1 K h E T 4 M L Z a 7 u f B I X k G M o u 5 c z p u 3 m L l f b z w b 2 y a 4 6 N 6 a D l L E M E W B B t W V B q o U D e 4 Y r l A m + F a q k 6 x 0 M M l g k 9 G W K a q d O y e E e O + x X + C u r 0 h E K S O H f F O o W r c S f W T z X w 4 N W C d B a S T 4 / j V G R J i x J Y 5 p j C k n M + S 5 g a 8 Q T X u f 7 Q / k 6 6 F x Q 6 + F h n B X c D J H T t 4 f x A N Q S w M E F A A C A A g A y 0 6 0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t O t F Y o i k e 4 D g A A A B E A A A A T A B w A R m 9 y b X V s Y X M v U 2 V j d G l v b j E u b S C i G A A o o B Q A A A A A A A A A A A A A A A A A A A A A A A A A A A A r T k 0 u y c z P U w i G 0 I b W A F B L A Q I t A B Q A A g A I A M t O t F Y 4 s h n d p A A A A P Y A A A A S A A A A A A A A A A A A A A A A A A A A A A B D b 2 5 m a W c v U G F j a 2 F n Z S 5 4 b W x Q S w E C L Q A U A A I A C A D L T r R W D 8 r p q 6 Q A A A D p A A A A E w A A A A A A A A A A A A A A A A D w A A A A W 0 N v b n R l b n R f V H l w Z X N d L n h t b F B L A Q I t A B Q A A g A I A M t O t F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K J O a k v f D d S a c 5 y 4 G + j U j R A A A A A A I A A A A A A A N m A A D A A A A A E A A A A G / B B / y X S W i p G F K w 7 F z p 0 W U A A A A A B I A A A K A A A A A Q A A A A a f d h j 8 V e S 6 d S / U 2 C Q 3 x z I F A A A A D N X 8 t A W B z 2 f t W B l W D X E C c u 4 a p g 5 o E g A Q a X 3 h 8 P 1 f d y d t X i x h a P A 2 g W Q F w 8 a W l g 4 6 c 1 2 O i p S T h f + 7 H o j M c O 8 T j b y W 3 l 1 W B P n z M m C 8 l i J x E X h h Q A A A B m v z j D B Z m U R Y 3 b a S 6 6 y 8 w 5 T l 5 L h w = = < / D a t a M a s h u p > 
</file>

<file path=customXml/itemProps1.xml><?xml version="1.0" encoding="utf-8"?>
<ds:datastoreItem xmlns:ds="http://schemas.openxmlformats.org/officeDocument/2006/customXml" ds:itemID="{E3A00615-3CAD-435F-8211-7276D0E40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b77efd-0373-4fb3-98c8-354f40036fa6"/>
    <ds:schemaRef ds:uri="a1b09326-ccd8-4bd8-98e0-235e75f1234d"/>
    <ds:schemaRef ds:uri="97f04bfd-fa1c-464f-8a3f-e40d6f3b83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A28A11-B0D3-4CFF-A39A-3AC3E73518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824532-FE05-4852-A015-06FE081E5599}">
  <ds:schemaRefs>
    <ds:schemaRef ds:uri="a1b09326-ccd8-4bd8-98e0-235e75f1234d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97f04bfd-fa1c-464f-8a3f-e40d6f3b83d5"/>
    <ds:schemaRef ds:uri="b3b77efd-0373-4fb3-98c8-354f40036fa6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844D1290-4221-4812-9F0D-2445279346C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James Marin</cp:lastModifiedBy>
  <cp:revision/>
  <dcterms:created xsi:type="dcterms:W3CDTF">2023-05-19T18:28:21Z</dcterms:created>
  <dcterms:modified xsi:type="dcterms:W3CDTF">2023-08-21T20:28:55Z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0x0101007EF165124425B64D8AFC7E871F54D524</vt:lpwstr>
  </property>
  <property fmtid="{D5CDD505-2E9C-101B-9397-08002B2CF9AE}" pid="3" name="MediaServiceImageTags">
    <vt:lpwstr/>
  </property>
</Properties>
</file>